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egreteria\Desktop\griglia 2018 terzuolo\richiesta terzuolo 2019\"/>
    </mc:Choice>
  </mc:AlternateContent>
  <bookViews>
    <workbookView xWindow="0" yWindow="0" windowWidth="20160" windowHeight="8115" firstSheet="2" activeTab="2"/>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s>
  <externalReferences>
    <externalReference r:id="rId7"/>
  </externalReferences>
  <definedNames>
    <definedName name="_xlnm._FilterDatabase" localSheetId="0" hidden="1">'Schema Generale'!#REF!</definedName>
    <definedName name="area">[1]db1!$B$2:$B$20</definedName>
    <definedName name="_xlnm.Print_Area" localSheetId="5">'Anticorruzione- obiettivo 1  '!$A$1:$R$90</definedName>
    <definedName name="_xlnm.Print_Area" localSheetId="2">Caratteristiche!$A$2:$N$44</definedName>
    <definedName name="_xlnm.Print_Area" localSheetId="3">'Economico Patrimoniale'!$A$1:$L$107</definedName>
    <definedName name="_xlnm.Print_Area" localSheetId="4">'Missione programma processo'!$A$1:$S$94</definedName>
    <definedName name="_xlnm.Print_Area" localSheetId="1">Organizzazione!$A$1:$L$60</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5251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S41" i="5" l="1"/>
  <c r="P41" i="5"/>
  <c r="S40" i="5"/>
  <c r="P40" i="5"/>
  <c r="L9" i="5"/>
  <c r="I9" i="5"/>
  <c r="P9" i="5"/>
  <c r="S9" i="5"/>
  <c r="L41" i="5"/>
  <c r="I41" i="5"/>
  <c r="L40" i="5"/>
  <c r="I40" i="5"/>
  <c r="L19" i="5"/>
  <c r="I19" i="5"/>
  <c r="I69" i="5"/>
  <c r="M19" i="5" l="1"/>
  <c r="L16" i="4" l="1"/>
  <c r="K16" i="4"/>
  <c r="I16" i="4"/>
  <c r="H16" i="4"/>
  <c r="G16" i="4"/>
  <c r="F16" i="4"/>
  <c r="E16" i="4"/>
  <c r="J16" i="4"/>
  <c r="O75" i="5" l="1"/>
  <c r="P75" i="5" s="1"/>
  <c r="S20" i="5"/>
  <c r="R90" i="5"/>
  <c r="S90" i="5" s="1"/>
  <c r="R91" i="5"/>
  <c r="S91" i="5" s="1"/>
  <c r="R3" i="5"/>
  <c r="S3" i="5" s="1"/>
  <c r="R4" i="5"/>
  <c r="S4" i="5" s="1"/>
  <c r="R5" i="5"/>
  <c r="S5" i="5" s="1"/>
  <c r="R6" i="5"/>
  <c r="S6" i="5" s="1"/>
  <c r="S7" i="5"/>
  <c r="R8" i="5"/>
  <c r="S8" i="5" s="1"/>
  <c r="R10" i="5"/>
  <c r="S10" i="5" s="1"/>
  <c r="R11" i="5"/>
  <c r="S11" i="5" s="1"/>
  <c r="S12" i="5"/>
  <c r="R13" i="5"/>
  <c r="S13" i="5"/>
  <c r="S14" i="5"/>
  <c r="R15" i="5"/>
  <c r="S15" i="5" s="1"/>
  <c r="R18" i="5"/>
  <c r="S18" i="5"/>
  <c r="R21" i="5"/>
  <c r="S21" i="5" s="1"/>
  <c r="R24" i="5"/>
  <c r="S24" i="5" s="1"/>
  <c r="S25" i="5"/>
  <c r="R26" i="5"/>
  <c r="S26" i="5" s="1"/>
  <c r="S27" i="5"/>
  <c r="R28" i="5"/>
  <c r="S28" i="5" s="1"/>
  <c r="R29" i="5"/>
  <c r="S29" i="5" s="1"/>
  <c r="S30" i="5"/>
  <c r="S31" i="5"/>
  <c r="R33" i="5"/>
  <c r="S33" i="5" s="1"/>
  <c r="R34" i="5"/>
  <c r="S34" i="5" s="1"/>
  <c r="R36" i="5"/>
  <c r="S36" i="5" s="1"/>
  <c r="R37" i="5"/>
  <c r="S37" i="5" s="1"/>
  <c r="R39" i="5"/>
  <c r="S39" i="5" s="1"/>
  <c r="R42" i="5"/>
  <c r="S42" i="5" s="1"/>
  <c r="S43" i="5"/>
  <c r="R45" i="5"/>
  <c r="S45" i="5" s="1"/>
  <c r="R46" i="5"/>
  <c r="S46" i="5" s="1"/>
  <c r="S47" i="5"/>
  <c r="R48" i="5"/>
  <c r="S48" i="5" s="1"/>
  <c r="S49" i="5"/>
  <c r="R50" i="5"/>
  <c r="S50" i="5" s="1"/>
  <c r="R51" i="5"/>
  <c r="S51" i="5" s="1"/>
  <c r="R52" i="5"/>
  <c r="S52" i="5" s="1"/>
  <c r="R54" i="5"/>
  <c r="S54" i="5" s="1"/>
  <c r="R55" i="5"/>
  <c r="S55" i="5" s="1"/>
  <c r="S56" i="5"/>
  <c r="S57" i="5"/>
  <c r="R58" i="5"/>
  <c r="S58" i="5" s="1"/>
  <c r="R59" i="5"/>
  <c r="S59" i="5" s="1"/>
  <c r="S61" i="5"/>
  <c r="R62" i="5"/>
  <c r="S62" i="5" s="1"/>
  <c r="S63" i="5"/>
  <c r="R64" i="5"/>
  <c r="S64" i="5"/>
  <c r="S65" i="5"/>
  <c r="R66" i="5"/>
  <c r="S66" i="5" s="1"/>
  <c r="S67" i="5"/>
  <c r="R68" i="5"/>
  <c r="S68" i="5" s="1"/>
  <c r="S69" i="5"/>
  <c r="R70" i="5"/>
  <c r="S70" i="5" s="1"/>
  <c r="R71" i="5"/>
  <c r="S71" i="5" s="1"/>
  <c r="R72" i="5"/>
  <c r="S72" i="5"/>
  <c r="S73" i="5"/>
  <c r="R75" i="5"/>
  <c r="S75" i="5" s="1"/>
  <c r="R77" i="5"/>
  <c r="S77" i="5"/>
  <c r="R78" i="5"/>
  <c r="S78" i="5" s="1"/>
  <c r="R81" i="5"/>
  <c r="S81" i="5" s="1"/>
  <c r="R82" i="5"/>
  <c r="S82" i="5" s="1"/>
  <c r="R84" i="5"/>
  <c r="S84" i="5" s="1"/>
  <c r="R86" i="5"/>
  <c r="S86" i="5" s="1"/>
  <c r="R88" i="5"/>
  <c r="S88" i="5"/>
  <c r="O91" i="5"/>
  <c r="P91" i="5" s="1"/>
  <c r="O90" i="5"/>
  <c r="O88" i="5"/>
  <c r="P88" i="5" s="1"/>
  <c r="O86" i="5"/>
  <c r="P86" i="5" s="1"/>
  <c r="O84" i="5"/>
  <c r="P84" i="5" s="1"/>
  <c r="O82" i="5"/>
  <c r="P82" i="5" s="1"/>
  <c r="O81" i="5"/>
  <c r="P81" i="5" s="1"/>
  <c r="O78" i="5"/>
  <c r="P78" i="5" s="1"/>
  <c r="O77" i="5"/>
  <c r="P77" i="5" s="1"/>
  <c r="O72" i="5"/>
  <c r="P72" i="5" s="1"/>
  <c r="O71" i="5"/>
  <c r="O70" i="5"/>
  <c r="P70" i="5" s="1"/>
  <c r="O68" i="5"/>
  <c r="P68" i="5" s="1"/>
  <c r="O66" i="5"/>
  <c r="P66" i="5" s="1"/>
  <c r="O64" i="5"/>
  <c r="P64" i="5" s="1"/>
  <c r="O62" i="5"/>
  <c r="P62" i="5" s="1"/>
  <c r="O59" i="5"/>
  <c r="P59" i="5" s="1"/>
  <c r="O58" i="5"/>
  <c r="P58" i="5" s="1"/>
  <c r="O55" i="5"/>
  <c r="P55" i="5" s="1"/>
  <c r="O54" i="5"/>
  <c r="P54" i="5" s="1"/>
  <c r="O52" i="5"/>
  <c r="P52" i="5" s="1"/>
  <c r="O51" i="5"/>
  <c r="O50" i="5"/>
  <c r="P50" i="5" s="1"/>
  <c r="O48" i="5"/>
  <c r="O46" i="5"/>
  <c r="P46" i="5" s="1"/>
  <c r="O45" i="5"/>
  <c r="P45" i="5" s="1"/>
  <c r="O42" i="5"/>
  <c r="P42" i="5" s="1"/>
  <c r="O39" i="5"/>
  <c r="P39" i="5" s="1"/>
  <c r="O37" i="5"/>
  <c r="P37" i="5" s="1"/>
  <c r="O36" i="5"/>
  <c r="P36" i="5" s="1"/>
  <c r="O34" i="5"/>
  <c r="O33" i="5"/>
  <c r="P33" i="5" s="1"/>
  <c r="O26" i="5"/>
  <c r="P26" i="5" s="1"/>
  <c r="O24" i="5"/>
  <c r="P24" i="5" s="1"/>
  <c r="O21" i="5"/>
  <c r="P21" i="5" s="1"/>
  <c r="O18" i="5"/>
  <c r="P18" i="5" s="1"/>
  <c r="O15" i="5"/>
  <c r="P15" i="5" s="1"/>
  <c r="O13" i="5"/>
  <c r="P13" i="5" s="1"/>
  <c r="O11" i="5"/>
  <c r="O10" i="5"/>
  <c r="P10" i="5" s="1"/>
  <c r="O8" i="5"/>
  <c r="P8" i="5" s="1"/>
  <c r="O6" i="5"/>
  <c r="P6" i="5" s="1"/>
  <c r="O5" i="5"/>
  <c r="P5" i="5" s="1"/>
  <c r="O4" i="5"/>
  <c r="P4" i="5" s="1"/>
  <c r="O3" i="5"/>
  <c r="P3" i="5" s="1"/>
  <c r="P90" i="5"/>
  <c r="P73" i="5"/>
  <c r="P71" i="5"/>
  <c r="P69" i="5"/>
  <c r="P67" i="5"/>
  <c r="P65" i="5"/>
  <c r="P63" i="5"/>
  <c r="P61" i="5"/>
  <c r="P60" i="5"/>
  <c r="P57" i="5"/>
  <c r="P56" i="5"/>
  <c r="P51" i="5"/>
  <c r="P49" i="5"/>
  <c r="P48" i="5"/>
  <c r="P47" i="5"/>
  <c r="P43" i="5"/>
  <c r="P34" i="5"/>
  <c r="P31" i="5"/>
  <c r="P30" i="5"/>
  <c r="O29" i="5"/>
  <c r="P29" i="5" s="1"/>
  <c r="O28" i="5"/>
  <c r="P28" i="5" s="1"/>
  <c r="P27" i="5"/>
  <c r="P25" i="5"/>
  <c r="P20" i="5"/>
  <c r="P14" i="5"/>
  <c r="P12" i="5"/>
  <c r="P11" i="5"/>
  <c r="P7" i="5"/>
  <c r="K91" i="5"/>
  <c r="L91" i="5" s="1"/>
  <c r="K90" i="5"/>
  <c r="L90" i="5" s="1"/>
  <c r="K88" i="5"/>
  <c r="L88" i="5" s="1"/>
  <c r="K86" i="5"/>
  <c r="L86" i="5" s="1"/>
  <c r="K84" i="5"/>
  <c r="L84" i="5" s="1"/>
  <c r="K82" i="5"/>
  <c r="L82" i="5" s="1"/>
  <c r="K81" i="5"/>
  <c r="L81" i="5" s="1"/>
  <c r="K78" i="5"/>
  <c r="L78" i="5" s="1"/>
  <c r="K77" i="5"/>
  <c r="L77" i="5" s="1"/>
  <c r="K75" i="5"/>
  <c r="L75" i="5" s="1"/>
  <c r="K72" i="5"/>
  <c r="L72" i="5" s="1"/>
  <c r="K71" i="5"/>
  <c r="L71" i="5" s="1"/>
  <c r="K70" i="5"/>
  <c r="L70" i="5" s="1"/>
  <c r="K68" i="5"/>
  <c r="K66" i="5"/>
  <c r="K64" i="5"/>
  <c r="L64" i="5" s="1"/>
  <c r="K62" i="5"/>
  <c r="L62" i="5" s="1"/>
  <c r="K59" i="5"/>
  <c r="L59" i="5" s="1"/>
  <c r="K58" i="5"/>
  <c r="K55" i="5"/>
  <c r="K54" i="5"/>
  <c r="L54" i="5" s="1"/>
  <c r="K52" i="5"/>
  <c r="L52" i="5" s="1"/>
  <c r="K51" i="5"/>
  <c r="L51" i="5" s="1"/>
  <c r="K50" i="5"/>
  <c r="L50" i="5" s="1"/>
  <c r="K48" i="5"/>
  <c r="L48" i="5" s="1"/>
  <c r="K46" i="5"/>
  <c r="K45" i="5"/>
  <c r="K42" i="5"/>
  <c r="L42" i="5" s="1"/>
  <c r="K39" i="5"/>
  <c r="L39" i="5" s="1"/>
  <c r="K37" i="5"/>
  <c r="L37" i="5" s="1"/>
  <c r="K36" i="5"/>
  <c r="L36" i="5" s="1"/>
  <c r="K34" i="5"/>
  <c r="L34" i="5" s="1"/>
  <c r="K33" i="5"/>
  <c r="L33" i="5" s="1"/>
  <c r="I30" i="5"/>
  <c r="I31" i="5"/>
  <c r="H29" i="5"/>
  <c r="I29" i="5" s="1"/>
  <c r="H28" i="5"/>
  <c r="I28" i="5" s="1"/>
  <c r="L31" i="5"/>
  <c r="K29" i="5"/>
  <c r="L29" i="5" s="1"/>
  <c r="K28" i="5"/>
  <c r="L28" i="5" s="1"/>
  <c r="L27" i="5"/>
  <c r="K26" i="5"/>
  <c r="L26" i="5" s="1"/>
  <c r="L25" i="5"/>
  <c r="K24" i="5"/>
  <c r="L24" i="5" s="1"/>
  <c r="K21" i="5"/>
  <c r="L21" i="5" s="1"/>
  <c r="K18" i="5"/>
  <c r="K15" i="5"/>
  <c r="K13" i="5"/>
  <c r="K11" i="5"/>
  <c r="L11" i="5" s="1"/>
  <c r="K10" i="5"/>
  <c r="K8" i="5"/>
  <c r="L8" i="5" s="1"/>
  <c r="M16" i="5"/>
  <c r="L14" i="5"/>
  <c r="L12" i="5"/>
  <c r="K6" i="5"/>
  <c r="L6" i="5" s="1"/>
  <c r="K5" i="5"/>
  <c r="L5" i="5" s="1"/>
  <c r="K4" i="5"/>
  <c r="L4" i="5" s="1"/>
  <c r="K3" i="5"/>
  <c r="L3" i="5" s="1"/>
  <c r="L60" i="5"/>
  <c r="L61" i="5"/>
  <c r="L63" i="5"/>
  <c r="L65" i="5"/>
  <c r="L66" i="5"/>
  <c r="L67" i="5"/>
  <c r="L68" i="5"/>
  <c r="L69" i="5"/>
  <c r="M69" i="5" s="1"/>
  <c r="L73" i="5"/>
  <c r="I60" i="5"/>
  <c r="I61" i="5"/>
  <c r="I63" i="5"/>
  <c r="I65" i="5"/>
  <c r="I67" i="5"/>
  <c r="M67" i="5" s="1"/>
  <c r="I73" i="5"/>
  <c r="L56" i="5"/>
  <c r="L57" i="5"/>
  <c r="L58" i="5"/>
  <c r="L55" i="5"/>
  <c r="L49" i="5"/>
  <c r="L47" i="5"/>
  <c r="I47" i="5"/>
  <c r="L46" i="5"/>
  <c r="L45" i="5"/>
  <c r="L43" i="5"/>
  <c r="I43" i="5"/>
  <c r="H42" i="5"/>
  <c r="I42" i="5" s="1"/>
  <c r="M41" i="5"/>
  <c r="M40" i="5"/>
  <c r="H39" i="5"/>
  <c r="I39" i="5" s="1"/>
  <c r="H37" i="5"/>
  <c r="I37" i="5" s="1"/>
  <c r="H36" i="5"/>
  <c r="I36" i="5" s="1"/>
  <c r="H34" i="5"/>
  <c r="I34" i="5" s="1"/>
  <c r="L30" i="5"/>
  <c r="M22" i="5"/>
  <c r="L7" i="5"/>
  <c r="M73" i="5" l="1"/>
  <c r="M47" i="5"/>
  <c r="M60" i="5"/>
  <c r="M61" i="5"/>
  <c r="M65" i="5"/>
  <c r="M63" i="5"/>
  <c r="M30" i="5"/>
  <c r="M28" i="5"/>
  <c r="L18" i="5"/>
  <c r="L13" i="5"/>
  <c r="L15" i="5"/>
  <c r="L20" i="5"/>
  <c r="L10" i="5"/>
  <c r="M31" i="5"/>
  <c r="M36" i="5"/>
  <c r="M42" i="5"/>
  <c r="M39" i="5"/>
  <c r="M43" i="5"/>
  <c r="M29" i="5"/>
  <c r="M34" i="5"/>
  <c r="M37" i="5"/>
  <c r="M9" i="5"/>
  <c r="K82" i="4"/>
  <c r="IU65409" i="32"/>
  <c r="IT65409" i="32"/>
  <c r="IS65409" i="32"/>
  <c r="IR65409" i="32"/>
  <c r="IQ65409" i="32"/>
  <c r="A82" i="32"/>
  <c r="H3" i="5"/>
  <c r="I3" i="5" s="1"/>
  <c r="M3" i="5" s="1"/>
  <c r="H4" i="5"/>
  <c r="I4" i="5" s="1"/>
  <c r="M4" i="5" s="1"/>
  <c r="H5" i="5"/>
  <c r="I5" i="5" s="1"/>
  <c r="M5" i="5" s="1"/>
  <c r="H6" i="5"/>
  <c r="I6" i="5" s="1"/>
  <c r="M6" i="5" s="1"/>
  <c r="I7" i="5"/>
  <c r="M7" i="5" s="1"/>
  <c r="H8" i="5"/>
  <c r="I8" i="5" s="1"/>
  <c r="M8" i="5" s="1"/>
  <c r="H10" i="5"/>
  <c r="I10" i="5" s="1"/>
  <c r="H11" i="5"/>
  <c r="I11" i="5" s="1"/>
  <c r="M11" i="5" s="1"/>
  <c r="I12" i="5"/>
  <c r="M12" i="5" s="1"/>
  <c r="H13" i="5"/>
  <c r="I13" i="5" s="1"/>
  <c r="I14" i="5"/>
  <c r="M14" i="5" s="1"/>
  <c r="H15" i="5"/>
  <c r="I15" i="5" s="1"/>
  <c r="M15" i="5" s="1"/>
  <c r="H18" i="5"/>
  <c r="I18" i="5" s="1"/>
  <c r="I20" i="5"/>
  <c r="H21" i="5"/>
  <c r="I21" i="5" s="1"/>
  <c r="M21" i="5" s="1"/>
  <c r="H24" i="5"/>
  <c r="I24" i="5" s="1"/>
  <c r="M24" i="5" s="1"/>
  <c r="I25" i="5"/>
  <c r="M25" i="5" s="1"/>
  <c r="H26" i="5"/>
  <c r="I26" i="5" s="1"/>
  <c r="M26" i="5" s="1"/>
  <c r="I27" i="5"/>
  <c r="M27" i="5" s="1"/>
  <c r="H33" i="5"/>
  <c r="I33" i="5" s="1"/>
  <c r="M33" i="5" s="1"/>
  <c r="H45" i="5"/>
  <c r="I45" i="5" s="1"/>
  <c r="M45" i="5" s="1"/>
  <c r="H46" i="5"/>
  <c r="I46" i="5" s="1"/>
  <c r="M46" i="5" s="1"/>
  <c r="H48" i="5"/>
  <c r="I49" i="5"/>
  <c r="M49" i="5" s="1"/>
  <c r="H50" i="5"/>
  <c r="M50" i="5" s="1"/>
  <c r="H51" i="5"/>
  <c r="M51" i="5" s="1"/>
  <c r="H52" i="5"/>
  <c r="I52" i="5" s="1"/>
  <c r="M52" i="5" s="1"/>
  <c r="H54" i="5"/>
  <c r="I54" i="5" s="1"/>
  <c r="M54" i="5" s="1"/>
  <c r="H55" i="5"/>
  <c r="I56" i="5"/>
  <c r="M56" i="5" s="1"/>
  <c r="I57" i="5"/>
  <c r="M57" i="5" s="1"/>
  <c r="H58" i="5"/>
  <c r="I58" i="5" s="1"/>
  <c r="M58" i="5" s="1"/>
  <c r="H59" i="5"/>
  <c r="I59" i="5" s="1"/>
  <c r="M59" i="5" s="1"/>
  <c r="H62" i="5"/>
  <c r="I62" i="5" s="1"/>
  <c r="M62" i="5" s="1"/>
  <c r="H64" i="5"/>
  <c r="I64" i="5" s="1"/>
  <c r="M64" i="5" s="1"/>
  <c r="H66" i="5"/>
  <c r="I66" i="5" s="1"/>
  <c r="M66" i="5" s="1"/>
  <c r="H68" i="5"/>
  <c r="H70" i="5"/>
  <c r="I70" i="5" s="1"/>
  <c r="M70" i="5" s="1"/>
  <c r="H71" i="5"/>
  <c r="H72" i="5"/>
  <c r="H75" i="5"/>
  <c r="I75" i="5" s="1"/>
  <c r="M75" i="5" s="1"/>
  <c r="H77" i="5"/>
  <c r="I77" i="5" s="1"/>
  <c r="M77" i="5" s="1"/>
  <c r="H78" i="5"/>
  <c r="I78" i="5" s="1"/>
  <c r="M78" i="5" s="1"/>
  <c r="H81" i="5"/>
  <c r="I81" i="5" s="1"/>
  <c r="M81" i="5" s="1"/>
  <c r="H82" i="5"/>
  <c r="I82" i="5" s="1"/>
  <c r="M82" i="5" s="1"/>
  <c r="H84" i="5"/>
  <c r="I84" i="5" s="1"/>
  <c r="M84" i="5" s="1"/>
  <c r="H86" i="5"/>
  <c r="I86" i="5" s="1"/>
  <c r="M86" i="5" s="1"/>
  <c r="H88" i="5"/>
  <c r="I88" i="5" s="1"/>
  <c r="M88" i="5" s="1"/>
  <c r="H90" i="5"/>
  <c r="I90" i="5" s="1"/>
  <c r="M90" i="5" s="1"/>
  <c r="H91" i="5"/>
  <c r="I91" i="5" s="1"/>
  <c r="M91" i="5" s="1"/>
  <c r="E4" i="4"/>
  <c r="G4" i="4"/>
  <c r="I4" i="4"/>
  <c r="K4" i="4"/>
  <c r="E19" i="4"/>
  <c r="G19" i="4"/>
  <c r="I19" i="4"/>
  <c r="K19" i="4"/>
  <c r="E27" i="4"/>
  <c r="F27" i="4"/>
  <c r="G27" i="4"/>
  <c r="H27" i="4"/>
  <c r="I27" i="4"/>
  <c r="J27" i="4"/>
  <c r="K27" i="4"/>
  <c r="L27" i="4"/>
  <c r="E30" i="4"/>
  <c r="G30" i="4"/>
  <c r="I30" i="4"/>
  <c r="K30" i="4"/>
  <c r="E38" i="4"/>
  <c r="E96" i="4" s="1"/>
  <c r="F38" i="4"/>
  <c r="G38" i="4"/>
  <c r="H38" i="4"/>
  <c r="I38" i="4"/>
  <c r="J38" i="4"/>
  <c r="K38" i="4"/>
  <c r="K96" i="4" s="1"/>
  <c r="L38" i="4"/>
  <c r="E39" i="4"/>
  <c r="G39" i="4"/>
  <c r="I39" i="4"/>
  <c r="K39" i="4"/>
  <c r="E47" i="4"/>
  <c r="F47" i="4"/>
  <c r="G47" i="4"/>
  <c r="G99" i="4" s="1"/>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G71" i="4"/>
  <c r="I71" i="4"/>
  <c r="K71" i="4"/>
  <c r="E74" i="4"/>
  <c r="G74" i="4"/>
  <c r="I74" i="4"/>
  <c r="K74" i="4"/>
  <c r="E77" i="4"/>
  <c r="G77" i="4"/>
  <c r="I77" i="4"/>
  <c r="K77" i="4"/>
  <c r="E81" i="4"/>
  <c r="G81" i="4"/>
  <c r="I81" i="4"/>
  <c r="K81" i="4"/>
  <c r="E82" i="4"/>
  <c r="G82" i="4"/>
  <c r="I82" i="4"/>
  <c r="E85" i="4"/>
  <c r="G85" i="4"/>
  <c r="I85" i="4"/>
  <c r="K85" i="4"/>
  <c r="E88" i="4"/>
  <c r="G88" i="4"/>
  <c r="I88" i="4"/>
  <c r="K88" i="4"/>
  <c r="E91" i="4"/>
  <c r="G91" i="4"/>
  <c r="I91" i="4"/>
  <c r="K91" i="4"/>
  <c r="E95" i="4"/>
  <c r="G95" i="4"/>
  <c r="I95" i="4"/>
  <c r="K95" i="4"/>
  <c r="E102" i="4"/>
  <c r="G102" i="4"/>
  <c r="I102" i="4"/>
  <c r="K102" i="4"/>
  <c r="E105" i="4"/>
  <c r="G105" i="4"/>
  <c r="I105" i="4"/>
  <c r="K105" i="4"/>
  <c r="G4" i="3"/>
  <c r="I4" i="3"/>
  <c r="K4" i="3"/>
  <c r="G8" i="3"/>
  <c r="I8" i="3"/>
  <c r="K8" i="3"/>
  <c r="G13" i="3"/>
  <c r="I13" i="3"/>
  <c r="K13" i="3"/>
  <c r="M13" i="3"/>
  <c r="G19" i="3"/>
  <c r="I19" i="3"/>
  <c r="K19" i="3"/>
  <c r="M19" i="3"/>
  <c r="G37" i="3"/>
  <c r="I37" i="3"/>
  <c r="K37" i="3"/>
  <c r="M37" i="3"/>
  <c r="G43" i="3"/>
  <c r="I43" i="3"/>
  <c r="K43" i="3"/>
  <c r="M43" i="3"/>
  <c r="E4" i="2"/>
  <c r="G4" i="2"/>
  <c r="I4" i="2"/>
  <c r="K4" i="2"/>
  <c r="E8" i="2"/>
  <c r="E55" i="2" s="1"/>
  <c r="G8" i="2"/>
  <c r="I8" i="2"/>
  <c r="I46" i="2" s="1"/>
  <c r="K8" i="2"/>
  <c r="K37" i="2" s="1"/>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I71" i="5" l="1"/>
  <c r="M71" i="5" s="1"/>
  <c r="I48" i="5"/>
  <c r="M48" i="5" s="1"/>
  <c r="I68" i="5"/>
  <c r="M68" i="5" s="1"/>
  <c r="I55" i="5"/>
  <c r="M55" i="5" s="1"/>
  <c r="I72" i="5"/>
  <c r="M72" i="5" s="1"/>
  <c r="K99" i="4"/>
  <c r="I99" i="4"/>
  <c r="G96" i="4"/>
  <c r="E99" i="4"/>
  <c r="M13" i="5"/>
  <c r="M20" i="5"/>
  <c r="M18" i="5"/>
  <c r="M10" i="5"/>
  <c r="E49" i="2"/>
  <c r="I37" i="2"/>
  <c r="I49" i="2"/>
  <c r="E46" i="2"/>
  <c r="I55" i="2"/>
  <c r="I96" i="4"/>
  <c r="G55" i="2"/>
  <c r="K55" i="2"/>
  <c r="K49" i="2"/>
  <c r="K46" i="2"/>
  <c r="G49" i="2"/>
  <c r="G46" i="2"/>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K77" authorId="0" shapeId="0">
      <text>
        <r>
          <rPr>
            <sz val="9"/>
            <color indexed="81"/>
            <rFont val="Tahoma"/>
            <family val="2"/>
          </rPr>
          <t xml:space="preserve">
è alternativo alle ore</t>
        </r>
      </text>
    </comment>
  </commentList>
</comments>
</file>

<file path=xl/sharedStrings.xml><?xml version="1.0" encoding="utf-8"?>
<sst xmlns="http://schemas.openxmlformats.org/spreadsheetml/2006/main" count="709" uniqueCount="396">
  <si>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</si>
  <si>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</si>
  <si>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</si>
  <si>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</si>
  <si>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</si>
  <si>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</si>
  <si>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</si>
  <si>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</si>
  <si>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</si>
  <si>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</si>
  <si>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</si>
  <si>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</si>
  <si>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</si>
  <si>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</si>
  <si>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</si>
  <si>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</si>
  <si>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</si>
  <si>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</si>
  <si>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</si>
  <si>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</si>
  <si>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</si>
  <si>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</si>
  <si>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</si>
  <si>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</si>
  <si>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</si>
  <si>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</si>
  <si>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</si>
  <si>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</si>
  <si>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</si>
  <si>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</si>
  <si>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</si>
  <si>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</si>
  <si>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</si>
  <si>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</si>
  <si>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</si>
  <si>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</si>
  <si>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</si>
  <si>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</si>
  <si>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</si>
  <si>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</si>
  <si>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</si>
  <si>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</si>
  <si>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</si>
  <si>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</si>
  <si>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</si>
  <si>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</si>
  <si>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</si>
  <si>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</si>
  <si>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</si>
  <si>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</si>
  <si>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</si>
  <si>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</si>
  <si>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</si>
  <si>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</si>
  <si>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</si>
  <si>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</si>
  <si>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</si>
  <si>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</si>
  <si>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</si>
  <si>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</si>
  <si>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</si>
  <si>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</si>
  <si>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</si>
  <si>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</si>
  <si>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</si>
  <si>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</si>
  <si>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</si>
  <si>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</si>
  <si>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</si>
  <si>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</si>
  <si>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</si>
  <si>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</si>
  <si>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</si>
  <si>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</si>
  <si>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</si>
  <si>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</si>
  <si>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</si>
  <si>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</si>
  <si>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</si>
  <si>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</si>
  <si>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</si>
  <si>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</si>
  <si>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</si>
  <si>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</si>
  <si>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</si>
  <si>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</si>
  <si>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</si>
  <si>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</si>
  <si>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</si>
  <si>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</si>
  <si>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</si>
  <si>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</si>
  <si>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</si>
  <si>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</si>
  <si>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</si>
  <si>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</si>
  <si>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</si>
  <si>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</si>
  <si>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</si>
  <si>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</si>
  <si>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</si>
  <si>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</si>
  <si>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</si>
  <si>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</si>
  <si>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</si>
  <si>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</si>
  <si>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</si>
  <si>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</si>
  <si>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</si>
  <si>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</si>
  <si>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</si>
  <si>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</si>
  <si>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</si>
  <si>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</si>
  <si>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</si>
  <si>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</si>
  <si>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</si>
  <si>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</si>
  <si>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</si>
  <si>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</si>
  <si>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</si>
  <si>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</si>
  <si>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</si>
  <si>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</si>
  <si>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</si>
  <si>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</si>
  <si>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</si>
  <si>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</si>
  <si>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</si>
  <si>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</si>
  <si>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</si>
  <si>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</si>
  <si>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</si>
  <si>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</si>
  <si>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</si>
  <si>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</si>
  <si>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</si>
  <si>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</si>
  <si>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</si>
  <si>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</si>
  <si>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</si>
  <si>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</si>
  <si>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</si>
  <si>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</si>
  <si>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</si>
  <si>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</si>
  <si>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</si>
  <si>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</si>
  <si>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</si>
  <si>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</si>
  <si>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</si>
  <si>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</si>
  <si>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</si>
  <si>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</si>
  <si>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</si>
  <si>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</si>
  <si>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</si>
  <si>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</si>
  <si>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</si>
  <si>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</si>
  <si>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</si>
  <si>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</si>
  <si>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</si>
  <si>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</si>
  <si>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</si>
  <si>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</si>
  <si>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</si>
  <si>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</si>
  <si>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</si>
  <si>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</si>
  <si>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</si>
  <si>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</si>
  <si>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</si>
  <si>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</si>
  <si>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</si>
  <si>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</si>
  <si>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</si>
  <si>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</si>
  <si>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</si>
  <si>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</si>
  <si>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</si>
  <si>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</si>
  <si>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</si>
  <si>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</si>
  <si>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</si>
  <si>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</si>
  <si>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</si>
  <si>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</si>
  <si>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</si>
  <si>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</si>
  <si>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</si>
  <si>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</si>
  <si>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</si>
  <si>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</si>
  <si>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</si>
  <si>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</si>
  <si>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</si>
  <si>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</si>
  <si>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</si>
  <si>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</si>
  <si>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</si>
  <si>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</si>
  <si>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</si>
  <si>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</si>
  <si>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</si>
  <si>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</si>
  <si>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</si>
  <si>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</si>
  <si>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</si>
  <si>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</si>
  <si>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</si>
  <si>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</si>
  <si>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</si>
  <si>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</si>
  <si>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</si>
  <si>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</si>
  <si>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</si>
  <si>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</si>
  <si>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</si>
  <si>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</si>
  <si>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</si>
  <si>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</si>
  <si>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</si>
  <si>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</si>
  <si>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</si>
  <si>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</si>
  <si>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</si>
  <si>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</si>
  <si>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</si>
  <si>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</si>
  <si>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</si>
  <si>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</si>
  <si>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</si>
  <si>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</si>
  <si>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</si>
  <si>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</si>
  <si>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</si>
  <si>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</si>
  <si>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</si>
  <si>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</si>
  <si>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</si>
  <si>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</si>
  <si>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</si>
  <si>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</si>
  <si>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</si>
  <si>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</si>
  <si>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</si>
  <si>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</si>
  <si>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</si>
  <si>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</si>
  <si>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</si>
  <si>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</si>
  <si>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</si>
  <si>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</si>
  <si>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</si>
  <si>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</si>
  <si>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</si>
  <si>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</si>
  <si>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</si>
  <si>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</si>
  <si>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</si>
  <si>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</si>
  <si>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</si>
  <si>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</si>
  <si>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</si>
  <si>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</si>
  <si>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</si>
  <si>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</si>
  <si>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</si>
  <si>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</si>
  <si>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</si>
  <si>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</si>
  <si>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</si>
  <si>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</si>
  <si>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</si>
  <si>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</si>
  <si>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</si>
  <si>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</si>
  <si>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</si>
  <si>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</si>
  <si>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</si>
  <si>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</si>
  <si>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</si>
  <si>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</si>
  <si>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</si>
  <si>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</si>
  <si>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</si>
  <si>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</si>
  <si>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</si>
  <si>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</si>
  <si>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</si>
  <si>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</si>
  <si>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</si>
  <si>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</si>
  <si>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</si>
  <si>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</si>
  <si>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</si>
  <si>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</si>
  <si>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</si>
  <si>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</si>
  <si>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</si>
  <si>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</si>
  <si>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</si>
  <si>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</si>
  <si>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</si>
  <si>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</si>
  <si>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</si>
  <si>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</si>
  <si>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</si>
  <si>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</si>
  <si>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</si>
  <si>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</si>
  <si>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</si>
  <si>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</si>
  <si>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</si>
  <si>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</si>
  <si>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</si>
  <si>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</si>
  <si>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</si>
  <si>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</si>
  <si>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</si>
  <si>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</si>
  <si>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</si>
  <si>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</si>
  <si>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</si>
  <si>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</si>
  <si>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</si>
  <si>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</si>
  <si>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</si>
  <si>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</si>
  <si>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</si>
  <si>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</si>
  <si>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</si>
  <si>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</si>
  <si>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</si>
  <si>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</si>
  <si>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</si>
  <si>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</si>
  <si>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</si>
  <si>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</si>
  <si>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</si>
  <si>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</si>
  <si>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</si>
  <si>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</si>
  <si>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</si>
  <si>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</si>
  <si>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</si>
  <si>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</si>
  <si>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</si>
  <si>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</si>
  <si>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</si>
  <si>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</si>
  <si>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</si>
  <si>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</si>
  <si>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</si>
  <si>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</si>
  <si>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</si>
  <si>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</si>
  <si>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</si>
  <si>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</si>
  <si>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</si>
  <si>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</si>
  <si>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TUTTE LE PO</t>
  </si>
  <si>
    <t>Approvazione protocollo di legalità</t>
  </si>
  <si>
    <t>Missione 1 : Servizi istituzionali, generali e di gestione</t>
  </si>
  <si>
    <t>Programma 2 : Segreteria Generale</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</si>
  <si>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</si>
  <si>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</si>
  <si>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</si>
  <si>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</si>
  <si>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</si>
  <si>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</si>
  <si>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</si>
  <si>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Predisposizione aggiornamento annuale del PTPCT da parte del RPCT</t>
  </si>
  <si>
    <t>Pubblicazione del PTPCT anno 2018 sul sito istituzionale dell'Ente</t>
  </si>
  <si>
    <t>Monitoraggio sull'attuazione delle misure previste dal PTPCT anno corrente</t>
  </si>
  <si>
    <t>n. segnalazioni di illeciti ai sensi del PTPCT (whistleblowing)</t>
  </si>
  <si>
    <t xml:space="preserve">SCOSTAMENTO </t>
  </si>
  <si>
    <t>€</t>
  </si>
  <si>
    <t>Spesa del nido/ n. iscritti nido</t>
  </si>
  <si>
    <t>Servizio amministrativo Economico Finanziario e Vigilanza</t>
  </si>
  <si>
    <t>Servizio Manutentivo urbanistica Edilizia privata</t>
  </si>
  <si>
    <t>Servizio Demografico Elettorale Leva</t>
  </si>
  <si>
    <t>Altri</t>
  </si>
  <si>
    <t>oltre i 25 anni</t>
  </si>
  <si>
    <t>5 - Entrate da riduzioni di attività finanziarie</t>
  </si>
  <si>
    <t>7 - Anticipazioni da istituto tesoriere/cassiere</t>
  </si>
  <si>
    <t>Prev. Definitive</t>
  </si>
  <si>
    <t>Stanz. Definitivi</t>
  </si>
  <si>
    <t>n. ore servizio esterno settimanale/ore complessive di servizio settimanale</t>
  </si>
  <si>
    <t>Spesa per interventi anziani/n. pasti anziani in carico</t>
  </si>
  <si>
    <t>ATTESO 2018</t>
  </si>
  <si>
    <t>RAGGIUNTO 2018</t>
  </si>
  <si>
    <t>n. ab. 2018 (preventivo)</t>
  </si>
  <si>
    <t>n. ab. 2018 (consuntivo)</t>
  </si>
  <si>
    <t>n. ab.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</si>
</sst>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 #,##0.00;\-&quot;€&quot;\ #,##0.0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2]\ * #,##0.00_-;\-[$€-2]\ * #,##0.00_-;_-[$€-2]\ * &quot;-&quot;??_-"/>
    <numFmt numFmtId="166" formatCode="_(&quot;L.&quot;* #,##0.00_);_(&quot;L.&quot;* \(#,##0.00\);_(&quot;L.&quot;* &quot;-&quot;??_);_(@_)"/>
    <numFmt numFmtId="167" formatCode="&quot;€&quot;\ #,##0.00"/>
    <numFmt numFmtId="168" formatCode="#,##0.00_ ;\-#,##0.00\ "/>
    <numFmt numFmtId="169" formatCode="&quot;€&quot;\ #,##0.000000"/>
    <numFmt numFmtId="170" formatCode="#,##0_ ;\-#,##0\ "/>
  </numFmts>
  <fonts count="34"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name val="Calibri"/>
      <family val="2"/>
      <scheme val="minor"/>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s>
  <borders count="1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hair">
        <color indexed="64"/>
      </bottom>
      <diagonal/>
    </border>
  </borders>
  <cellStyleXfs count="12">
    <xf numFmtId="0" fontId="0" fillId="0" borderId="0"/>
    <xf numFmtId="165"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6" fontId="4"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cellStyleXfs>
  <cellXfs count="781">
    <xf numFmtId="0" fontId="0" fillId="0" borderId="0" xfId="0"/>
    <xf numFmtId="0" fontId="22" fillId="0" borderId="0" xfId="0" applyFont="1"/>
    <xf numFmtId="0" fontId="0" fillId="0" borderId="0" xfId="0" applyAlignment="1">
      <alignment wrapText="1"/>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7" fontId="9" fillId="0" borderId="15" xfId="7" applyNumberFormat="1" applyFont="1" applyFill="1" applyBorder="1" applyAlignment="1" applyProtection="1">
      <alignment vertical="center"/>
      <protection locked="0"/>
    </xf>
    <xf numFmtId="167" fontId="9" fillId="4" borderId="15" xfId="7" applyNumberFormat="1" applyFont="1" applyFill="1" applyBorder="1" applyProtection="1">
      <protection hidden="1"/>
    </xf>
    <xf numFmtId="167" fontId="9" fillId="5" borderId="15" xfId="7" applyNumberFormat="1" applyFont="1" applyFill="1" applyBorder="1" applyAlignment="1" applyProtection="1">
      <alignment vertical="center"/>
      <protection locked="0"/>
    </xf>
    <xf numFmtId="167" fontId="9" fillId="3" borderId="15" xfId="7" applyNumberFormat="1" applyFont="1" applyFill="1" applyBorder="1" applyAlignment="1" applyProtection="1">
      <alignment vertical="center"/>
      <protection locked="0"/>
    </xf>
    <xf numFmtId="167" fontId="9" fillId="4" borderId="16" xfId="7" applyNumberFormat="1" applyFont="1" applyFill="1" applyBorder="1" applyProtection="1">
      <protection hidden="1"/>
    </xf>
    <xf numFmtId="167" fontId="9" fillId="0" borderId="16" xfId="7" applyNumberFormat="1" applyFont="1" applyFill="1" applyBorder="1" applyAlignment="1" applyProtection="1">
      <alignment vertical="center"/>
      <protection locked="0"/>
    </xf>
    <xf numFmtId="167" fontId="9" fillId="5" borderId="16" xfId="7" applyNumberFormat="1" applyFont="1" applyFill="1" applyBorder="1" applyAlignment="1" applyProtection="1">
      <alignment vertical="center"/>
      <protection locked="0"/>
    </xf>
    <xf numFmtId="167" fontId="9" fillId="3" borderId="16" xfId="7" applyNumberFormat="1" applyFont="1" applyFill="1" applyBorder="1" applyAlignment="1" applyProtection="1">
      <alignment vertical="center"/>
      <protection locked="0"/>
    </xf>
    <xf numFmtId="4" fontId="6" fillId="0" borderId="0" xfId="7" applyNumberFormat="1" applyFont="1"/>
    <xf numFmtId="167" fontId="14" fillId="2" borderId="17" xfId="7" applyNumberFormat="1" applyFont="1" applyFill="1" applyBorder="1" applyAlignment="1" applyProtection="1">
      <alignment vertical="center"/>
    </xf>
    <xf numFmtId="167"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7" fontId="14" fillId="2" borderId="15" xfId="7" applyNumberFormat="1" applyFont="1" applyFill="1" applyBorder="1" applyAlignment="1" applyProtection="1">
      <alignment vertical="center"/>
    </xf>
    <xf numFmtId="167"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7" xfId="0" applyFill="1" applyBorder="1"/>
    <xf numFmtId="0" fontId="0" fillId="8" borderId="27" xfId="0" applyFill="1" applyBorder="1"/>
    <xf numFmtId="0" fontId="0" fillId="0" borderId="0" xfId="0" applyAlignment="1">
      <alignment horizontal="right"/>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9" borderId="29" xfId="0" applyFont="1" applyFill="1" applyBorder="1" applyAlignment="1">
      <alignment horizontal="center" vertical="center"/>
    </xf>
    <xf numFmtId="0" fontId="25" fillId="0" borderId="0" xfId="0" applyFont="1"/>
    <xf numFmtId="0" fontId="24" fillId="8" borderId="28" xfId="0" applyFont="1" applyFill="1" applyBorder="1" applyAlignment="1">
      <alignment horizontal="center" vertical="center"/>
    </xf>
    <xf numFmtId="0" fontId="24" fillId="8" borderId="29" xfId="0" applyFont="1" applyFill="1" applyBorder="1" applyAlignment="1">
      <alignment horizontal="center" vertical="center"/>
    </xf>
    <xf numFmtId="0" fontId="24"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5" xfId="0" applyBorder="1" applyAlignment="1">
      <alignment wrapText="1"/>
    </xf>
    <xf numFmtId="0" fontId="0" fillId="0" borderId="13" xfId="0" applyBorder="1" applyAlignment="1">
      <alignment wrapText="1"/>
    </xf>
    <xf numFmtId="0" fontId="0" fillId="7" borderId="35" xfId="0" applyFill="1" applyBorder="1"/>
    <xf numFmtId="0" fontId="0" fillId="8" borderId="35"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ont="1" applyFill="1" applyBorder="1"/>
    <xf numFmtId="2" fontId="0" fillId="9" borderId="13" xfId="0" applyNumberFormat="1" applyFont="1" applyFill="1" applyBorder="1"/>
    <xf numFmtId="0" fontId="0" fillId="9" borderId="15" xfId="0" applyFont="1" applyFill="1" applyBorder="1"/>
    <xf numFmtId="2" fontId="0" fillId="9" borderId="15" xfId="0" applyNumberFormat="1" applyFont="1" applyFill="1" applyBorder="1"/>
    <xf numFmtId="43" fontId="21" fillId="9" borderId="17" xfId="2"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9" borderId="15" xfId="2" applyFont="1" applyFill="1" applyBorder="1" applyAlignment="1">
      <alignment wrapText="1"/>
    </xf>
    <xf numFmtId="43" fontId="21" fillId="0" borderId="0" xfId="2" applyFont="1" applyBorder="1" applyAlignment="1">
      <alignment wrapText="1"/>
    </xf>
    <xf numFmtId="0" fontId="0" fillId="9" borderId="27" xfId="0" applyFont="1" applyFill="1" applyBorder="1"/>
    <xf numFmtId="2" fontId="0" fillId="9" borderId="27" xfId="0" applyNumberFormat="1" applyFont="1" applyFill="1" applyBorder="1"/>
    <xf numFmtId="0" fontId="0" fillId="0" borderId="0" xfId="0" applyFont="1"/>
    <xf numFmtId="0" fontId="0" fillId="9" borderId="35" xfId="0" applyFont="1" applyFill="1" applyBorder="1"/>
    <xf numFmtId="0" fontId="24" fillId="9" borderId="2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5" fillId="0" borderId="0" xfId="0" applyFont="1" applyAlignment="1">
      <alignment horizontal="center" vertical="center"/>
    </xf>
    <xf numFmtId="0" fontId="3" fillId="0" borderId="24" xfId="7" applyFont="1" applyFill="1" applyBorder="1"/>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6" fillId="0" borderId="17" xfId="0" applyFont="1" applyBorder="1" applyAlignment="1">
      <alignment wrapText="1"/>
    </xf>
    <xf numFmtId="0" fontId="26" fillId="0" borderId="0" xfId="0" applyFont="1" applyBorder="1" applyAlignment="1">
      <alignment wrapText="1"/>
    </xf>
    <xf numFmtId="9" fontId="6" fillId="0" borderId="0" xfId="7" applyNumberFormat="1" applyFont="1"/>
    <xf numFmtId="0" fontId="28" fillId="0" borderId="0" xfId="0" applyFont="1" applyFill="1" applyBorder="1"/>
    <xf numFmtId="0" fontId="13" fillId="0" borderId="15" xfId="8" applyFont="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5" xfId="10" applyFont="1" applyFill="1" applyBorder="1"/>
    <xf numFmtId="44" fontId="0" fillId="9" borderId="35"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9" borderId="108" xfId="0" applyFont="1" applyFill="1" applyBorder="1"/>
    <xf numFmtId="44" fontId="0" fillId="9" borderId="108" xfId="10" applyFont="1" applyFill="1" applyBorder="1"/>
    <xf numFmtId="0" fontId="0" fillId="7" borderId="108" xfId="0" applyFill="1" applyBorder="1"/>
    <xf numFmtId="0" fontId="0" fillId="8" borderId="108"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2" fontId="0" fillId="7" borderId="17" xfId="0" applyNumberFormat="1" applyFill="1" applyBorder="1"/>
    <xf numFmtId="0" fontId="0" fillId="0" borderId="17" xfId="0" applyBorder="1" applyAlignment="1">
      <alignmen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9" borderId="15" xfId="0" applyNumberFormat="1" applyFont="1" applyFill="1" applyBorder="1"/>
    <xf numFmtId="167" fontId="0" fillId="9" borderId="13" xfId="0" applyNumberFormat="1" applyFont="1" applyFill="1" applyBorder="1"/>
    <xf numFmtId="167" fontId="0" fillId="9" borderId="15" xfId="0" applyNumberFormat="1" applyFont="1" applyFill="1" applyBorder="1"/>
    <xf numFmtId="167"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08" xfId="0" applyBorder="1" applyAlignment="1">
      <alignment wrapText="1"/>
    </xf>
    <xf numFmtId="167" fontId="0" fillId="9" borderId="108" xfId="0" applyNumberFormat="1" applyFont="1" applyFill="1" applyBorder="1"/>
    <xf numFmtId="167" fontId="0" fillId="9" borderId="108" xfId="0" applyNumberFormat="1" applyFont="1" applyFill="1" applyBorder="1" applyAlignment="1">
      <alignment horizontal="center"/>
    </xf>
    <xf numFmtId="167" fontId="0" fillId="9" borderId="13" xfId="0" applyNumberFormat="1" applyFont="1" applyFill="1" applyBorder="1" applyAlignment="1">
      <alignment horizontal="center"/>
    </xf>
    <xf numFmtId="0" fontId="0" fillId="9" borderId="15" xfId="0" applyNumberFormat="1" applyFont="1" applyFill="1" applyBorder="1" applyAlignment="1">
      <alignment horizontal="center"/>
    </xf>
    <xf numFmtId="44" fontId="0" fillId="9" borderId="15" xfId="0" applyNumberFormat="1" applyFont="1" applyFill="1" applyBorder="1"/>
    <xf numFmtId="0" fontId="21" fillId="9" borderId="15" xfId="10" applyNumberFormat="1" applyFont="1" applyFill="1" applyBorder="1"/>
    <xf numFmtId="168" fontId="21" fillId="9" borderId="15" xfId="10" applyNumberFormat="1" applyFont="1" applyFill="1" applyBorder="1"/>
    <xf numFmtId="0" fontId="0" fillId="9" borderId="17" xfId="0" applyNumberFormat="1" applyFont="1" applyFill="1" applyBorder="1"/>
    <xf numFmtId="44" fontId="0" fillId="9" borderId="13" xfId="0" applyNumberFormat="1" applyFont="1" applyFill="1" applyBorder="1"/>
    <xf numFmtId="0" fontId="0" fillId="0" borderId="0" xfId="0" applyAlignment="1">
      <alignment horizontal="right" wrapText="1"/>
    </xf>
    <xf numFmtId="167" fontId="0" fillId="9" borderId="27" xfId="0" applyNumberFormat="1" applyFont="1" applyFill="1" applyBorder="1"/>
    <xf numFmtId="167" fontId="21" fillId="9" borderId="15" xfId="2" applyNumberFormat="1" applyFont="1" applyFill="1" applyBorder="1"/>
    <xf numFmtId="167" fontId="21" fillId="9" borderId="15" xfId="10" applyNumberFormat="1" applyFont="1" applyFill="1" applyBorder="1"/>
    <xf numFmtId="167" fontId="0" fillId="9" borderId="17" xfId="0" applyNumberFormat="1" applyFont="1" applyFill="1" applyBorder="1"/>
    <xf numFmtId="167" fontId="21" fillId="9" borderId="13" xfId="10" applyNumberFormat="1" applyFont="1" applyFill="1" applyBorder="1"/>
    <xf numFmtId="167" fontId="21" fillId="9" borderId="108" xfId="10" applyNumberFormat="1" applyFont="1" applyFill="1" applyBorder="1"/>
    <xf numFmtId="4" fontId="21" fillId="0" borderId="0" xfId="2" applyNumberFormat="1" applyFont="1" applyBorder="1"/>
    <xf numFmtId="4" fontId="0" fillId="0" borderId="0" xfId="0" applyNumberFormat="1" applyFont="1"/>
    <xf numFmtId="4" fontId="0" fillId="9" borderId="27" xfId="0" applyNumberFormat="1" applyFont="1" applyFill="1" applyBorder="1"/>
    <xf numFmtId="4" fontId="0" fillId="0" borderId="0" xfId="0" applyNumberFormat="1" applyFont="1" applyBorder="1"/>
    <xf numFmtId="167" fontId="0" fillId="9" borderId="27" xfId="10" applyNumberFormat="1" applyFont="1" applyFill="1" applyBorder="1"/>
    <xf numFmtId="167" fontId="0" fillId="9" borderId="35" xfId="10" applyNumberFormat="1" applyFont="1" applyFill="1" applyBorder="1"/>
    <xf numFmtId="2" fontId="0" fillId="0" borderId="0" xfId="0" applyNumberFormat="1" applyFont="1"/>
    <xf numFmtId="2" fontId="0" fillId="9" borderId="27" xfId="10" applyNumberFormat="1" applyFont="1" applyFill="1" applyBorder="1"/>
    <xf numFmtId="2" fontId="0" fillId="9" borderId="35" xfId="10" applyNumberFormat="1" applyFont="1" applyFill="1" applyBorder="1"/>
    <xf numFmtId="168" fontId="0" fillId="9" borderId="15" xfId="10" applyNumberFormat="1" applyFont="1" applyFill="1" applyBorder="1"/>
    <xf numFmtId="2" fontId="21" fillId="9" borderId="15" xfId="2" applyNumberFormat="1" applyFont="1" applyFill="1" applyBorder="1"/>
    <xf numFmtId="167" fontId="0" fillId="7" borderId="15" xfId="0" applyNumberFormat="1" applyFill="1" applyBorder="1"/>
    <xf numFmtId="167" fontId="0" fillId="7" borderId="17" xfId="0" applyNumberFormat="1" applyFill="1" applyBorder="1"/>
    <xf numFmtId="167" fontId="0" fillId="7" borderId="27" xfId="0" applyNumberFormat="1" applyFill="1" applyBorder="1"/>
    <xf numFmtId="44" fontId="21" fillId="7" borderId="15" xfId="10" applyFont="1" applyFill="1" applyBorder="1"/>
    <xf numFmtId="167" fontId="0" fillId="7" borderId="13" xfId="0" applyNumberFormat="1" applyFill="1" applyBorder="1"/>
    <xf numFmtId="167" fontId="0" fillId="7" borderId="37" xfId="0" applyNumberFormat="1" applyFill="1" applyBorder="1"/>
    <xf numFmtId="4" fontId="0" fillId="0" borderId="0" xfId="0" applyNumberFormat="1"/>
    <xf numFmtId="167" fontId="0" fillId="0" borderId="0" xfId="0" applyNumberFormat="1"/>
    <xf numFmtId="167" fontId="0" fillId="0" borderId="0" xfId="0" applyNumberFormat="1" applyBorder="1"/>
    <xf numFmtId="4" fontId="21" fillId="0" borderId="0" xfId="2" applyNumberFormat="1" applyFont="1"/>
    <xf numFmtId="2" fontId="0" fillId="7" borderId="15" xfId="0" applyNumberFormat="1" applyFill="1" applyBorder="1"/>
    <xf numFmtId="7" fontId="21" fillId="7" borderId="13" xfId="2" applyNumberFormat="1" applyFont="1" applyFill="1" applyBorder="1"/>
    <xf numFmtId="167" fontId="21" fillId="7" borderId="36" xfId="10" applyNumberFormat="1" applyFont="1" applyFill="1" applyBorder="1"/>
    <xf numFmtId="167" fontId="21" fillId="7" borderId="13" xfId="2" applyNumberFormat="1" applyFont="1" applyFill="1" applyBorder="1"/>
    <xf numFmtId="167" fontId="21" fillId="8" borderId="13" xfId="2" applyNumberFormat="1" applyFont="1" applyFill="1" applyBorder="1"/>
    <xf numFmtId="167" fontId="0" fillId="8" borderId="13" xfId="0" applyNumberFormat="1" applyFill="1" applyBorder="1"/>
    <xf numFmtId="4" fontId="21" fillId="8" borderId="13" xfId="2" applyNumberFormat="1" applyFont="1" applyFill="1" applyBorder="1"/>
    <xf numFmtId="4" fontId="21" fillId="8" borderId="38" xfId="10" applyNumberFormat="1" applyFont="1" applyFill="1" applyBorder="1"/>
    <xf numFmtId="167" fontId="0" fillId="8" borderId="33" xfId="0" applyNumberFormat="1" applyFill="1" applyBorder="1"/>
    <xf numFmtId="4" fontId="21" fillId="0" borderId="0" xfId="2" applyNumberFormat="1" applyFont="1" applyFill="1" applyBorder="1"/>
    <xf numFmtId="167" fontId="0" fillId="8" borderId="14" xfId="0" applyNumberFormat="1" applyFill="1" applyBorder="1"/>
    <xf numFmtId="167" fontId="0" fillId="8" borderId="16" xfId="0" applyNumberFormat="1" applyFill="1" applyBorder="1"/>
    <xf numFmtId="167" fontId="0" fillId="8" borderId="18" xfId="0" applyNumberFormat="1" applyFill="1" applyBorder="1"/>
    <xf numFmtId="10" fontId="0" fillId="8" borderId="16" xfId="0" applyNumberFormat="1" applyFill="1" applyBorder="1"/>
    <xf numFmtId="167" fontId="21" fillId="8" borderId="17" xfId="10" applyNumberFormat="1" applyFont="1" applyFill="1" applyBorder="1"/>
    <xf numFmtId="167" fontId="0" fillId="8" borderId="110" xfId="0" applyNumberFormat="1" applyFill="1" applyBorder="1"/>
    <xf numFmtId="167" fontId="0" fillId="8" borderId="39" xfId="0" applyNumberFormat="1" applyFill="1" applyBorder="1"/>
    <xf numFmtId="167" fontId="0" fillId="9" borderId="35" xfId="0" applyNumberFormat="1" applyFont="1" applyFill="1" applyBorder="1" applyAlignment="1">
      <alignment horizontal="center"/>
    </xf>
    <xf numFmtId="4" fontId="21" fillId="7" borderId="15" xfId="10" applyNumberFormat="1" applyFont="1" applyFill="1" applyBorder="1"/>
    <xf numFmtId="4" fontId="21" fillId="8" borderId="15" xfId="10" applyNumberFormat="1" applyFont="1" applyFill="1" applyBorder="1"/>
    <xf numFmtId="167" fontId="0" fillId="8" borderId="15" xfId="0" applyNumberFormat="1" applyFill="1" applyBorder="1"/>
    <xf numFmtId="167" fontId="0" fillId="9" borderId="27" xfId="0" applyNumberFormat="1" applyFont="1" applyFill="1" applyBorder="1" applyAlignment="1">
      <alignment horizontal="center"/>
    </xf>
    <xf numFmtId="4" fontId="21" fillId="7" borderId="27" xfId="10" applyNumberFormat="1" applyFont="1" applyFill="1" applyBorder="1"/>
    <xf numFmtId="4" fontId="21" fillId="8" borderId="27" xfId="10" applyNumberFormat="1" applyFont="1" applyFill="1" applyBorder="1"/>
    <xf numFmtId="167" fontId="21" fillId="7" borderId="15" xfId="2" applyNumberFormat="1" applyFont="1" applyFill="1" applyBorder="1"/>
    <xf numFmtId="4" fontId="21" fillId="8" borderId="15" xfId="2" applyNumberFormat="1" applyFont="1" applyFill="1" applyBorder="1"/>
    <xf numFmtId="167" fontId="21" fillId="7" borderId="27" xfId="2" applyNumberFormat="1" applyFont="1" applyFill="1" applyBorder="1"/>
    <xf numFmtId="4" fontId="21" fillId="8" borderId="27" xfId="2" applyNumberFormat="1" applyFont="1" applyFill="1" applyBorder="1"/>
    <xf numFmtId="167" fontId="21" fillId="8" borderId="15" xfId="10" applyNumberFormat="1" applyFont="1" applyFill="1" applyBorder="1"/>
    <xf numFmtId="44" fontId="21" fillId="7" borderId="13" xfId="10" applyFont="1" applyFill="1" applyBorder="1"/>
    <xf numFmtId="167" fontId="21" fillId="8" borderId="13" xfId="10" applyNumberFormat="1" applyFont="1" applyFill="1" applyBorder="1"/>
    <xf numFmtId="167" fontId="21" fillId="9" borderId="17" xfId="10" applyNumberFormat="1" applyFont="1" applyFill="1" applyBorder="1"/>
    <xf numFmtId="167" fontId="0" fillId="9" borderId="17" xfId="0" applyNumberFormat="1" applyFont="1" applyFill="1" applyBorder="1" applyAlignment="1">
      <alignment horizontal="center"/>
    </xf>
    <xf numFmtId="167" fontId="21" fillId="8" borderId="15" xfId="2" applyNumberFormat="1" applyFont="1" applyFill="1" applyBorder="1"/>
    <xf numFmtId="43" fontId="21" fillId="7" borderId="15" xfId="2" applyFont="1" applyFill="1" applyBorder="1"/>
    <xf numFmtId="43" fontId="21" fillId="7" borderId="17" xfId="2" applyFont="1" applyFill="1" applyBorder="1"/>
    <xf numFmtId="167" fontId="21" fillId="8" borderId="17" xfId="2" applyNumberFormat="1" applyFont="1" applyFill="1" applyBorder="1"/>
    <xf numFmtId="167" fontId="21" fillId="9" borderId="27" xfId="2" applyNumberFormat="1" applyFont="1" applyFill="1" applyBorder="1"/>
    <xf numFmtId="167" fontId="21" fillId="8" borderId="27" xfId="2" applyNumberFormat="1" applyFont="1" applyFill="1" applyBorder="1"/>
    <xf numFmtId="167" fontId="21" fillId="7" borderId="15" xfId="10" applyNumberFormat="1" applyFont="1" applyFill="1" applyBorder="1"/>
    <xf numFmtId="10" fontId="0" fillId="7" borderId="15" xfId="0" applyNumberFormat="1" applyFill="1" applyBorder="1"/>
    <xf numFmtId="167" fontId="21" fillId="7" borderId="13" xfId="10" applyNumberFormat="1" applyFont="1" applyFill="1" applyBorder="1"/>
    <xf numFmtId="167" fontId="21" fillId="9" borderId="17" xfId="2" applyNumberFormat="1" applyFon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7" fontId="21" fillId="7" borderId="17" xfId="2" applyNumberFormat="1" applyFont="1" applyFill="1" applyBorder="1"/>
    <xf numFmtId="10" fontId="0" fillId="7" borderId="17" xfId="0" applyNumberFormat="1" applyFill="1" applyBorder="1"/>
    <xf numFmtId="167" fontId="21" fillId="7" borderId="108" xfId="10" applyNumberFormat="1" applyFont="1" applyFill="1" applyBorder="1"/>
    <xf numFmtId="167" fontId="0" fillId="7" borderId="108" xfId="0" applyNumberFormat="1" applyFill="1" applyBorder="1"/>
    <xf numFmtId="167" fontId="21" fillId="8" borderId="108" xfId="10" applyNumberFormat="1" applyFont="1" applyFill="1" applyBorder="1"/>
    <xf numFmtId="44" fontId="0" fillId="9" borderId="17" xfId="0" applyNumberFormat="1" applyFont="1" applyFill="1" applyBorder="1"/>
    <xf numFmtId="44" fontId="0" fillId="9" borderId="35" xfId="0" applyNumberFormat="1" applyFont="1" applyFill="1" applyBorder="1"/>
    <xf numFmtId="167" fontId="21" fillId="7" borderId="35" xfId="10" applyNumberFormat="1" applyFont="1" applyFill="1" applyBorder="1"/>
    <xf numFmtId="167" fontId="0" fillId="7" borderId="35" xfId="0" applyNumberFormat="1" applyFill="1" applyBorder="1"/>
    <xf numFmtId="167" fontId="21" fillId="8" borderId="35" xfId="10" applyNumberFormat="1" applyFont="1" applyFill="1" applyBorder="1"/>
    <xf numFmtId="7" fontId="21" fillId="7" borderId="15" xfId="2" applyNumberFormat="1" applyFont="1" applyFill="1" applyBorder="1"/>
    <xf numFmtId="4" fontId="21" fillId="8" borderId="13" xfId="10" applyNumberFormat="1" applyFont="1" applyFill="1" applyBorder="1"/>
    <xf numFmtId="0" fontId="0" fillId="0" borderId="14" xfId="0" applyBorder="1"/>
    <xf numFmtId="0" fontId="0" fillId="0" borderId="16" xfId="0" applyBorder="1"/>
    <xf numFmtId="7" fontId="21" fillId="7" borderId="17" xfId="2" applyNumberFormat="1" applyFont="1" applyFill="1" applyBorder="1"/>
    <xf numFmtId="4" fontId="21" fillId="8" borderId="17" xfId="2" applyNumberFormat="1" applyFont="1" applyFill="1" applyBorder="1"/>
    <xf numFmtId="2" fontId="0" fillId="8" borderId="17" xfId="0" applyNumberFormat="1" applyFill="1" applyBorder="1"/>
    <xf numFmtId="0" fontId="0" fillId="0" borderId="18"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2" fontId="21" fillId="7" borderId="15" xfId="2" applyNumberFormat="1" applyFont="1" applyFill="1" applyBorder="1"/>
    <xf numFmtId="39" fontId="21" fillId="7" borderId="15" xfId="2" applyNumberFormat="1" applyFont="1" applyFill="1" applyBorder="1"/>
    <xf numFmtId="4" fontId="21" fillId="7" borderId="13" xfId="10" applyNumberFormat="1" applyFont="1" applyFill="1" applyBorder="1"/>
    <xf numFmtId="0" fontId="0" fillId="9" borderId="17" xfId="0" applyNumberFormat="1" applyFont="1" applyFill="1" applyBorder="1" applyAlignment="1">
      <alignment horizontal="center"/>
    </xf>
    <xf numFmtId="2" fontId="21" fillId="7" borderId="17" xfId="2"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14" fillId="2" borderId="15" xfId="7" applyFont="1" applyFill="1" applyBorder="1" applyAlignment="1" applyProtection="1">
      <alignment horizontal="center" vertical="center"/>
      <protection hidden="1"/>
    </xf>
    <xf numFmtId="164" fontId="21" fillId="9" borderId="27" xfId="2" applyNumberFormat="1" applyFont="1" applyFill="1" applyBorder="1"/>
    <xf numFmtId="164" fontId="21" fillId="0" borderId="0" xfId="2" applyNumberFormat="1" applyFont="1" applyBorder="1"/>
    <xf numFmtId="164" fontId="0" fillId="0" borderId="0" xfId="0" applyNumberFormat="1" applyFont="1"/>
    <xf numFmtId="9" fontId="0" fillId="9" borderId="15" xfId="11" applyFont="1" applyFill="1" applyBorder="1"/>
    <xf numFmtId="168" fontId="0" fillId="9" borderId="15" xfId="0" applyNumberFormat="1" applyFont="1" applyFill="1" applyBorder="1"/>
    <xf numFmtId="9" fontId="0" fillId="7" borderId="15" xfId="11" applyFont="1" applyFill="1" applyBorder="1"/>
    <xf numFmtId="9" fontId="0" fillId="8" borderId="16" xfId="11" applyFont="1" applyFill="1" applyBorder="1"/>
    <xf numFmtId="170" fontId="21" fillId="7" borderId="15" xfId="10" applyNumberFormat="1" applyFont="1" applyFill="1" applyBorder="1"/>
    <xf numFmtId="3" fontId="0" fillId="8" borderId="15" xfId="0" applyNumberFormat="1" applyFill="1" applyBorder="1"/>
    <xf numFmtId="3" fontId="0" fillId="7" borderId="15" xfId="0" applyNumberFormat="1" applyFill="1" applyBorder="1"/>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7" fontId="16" fillId="3" borderId="61" xfId="7" applyNumberFormat="1" applyFont="1" applyFill="1" applyBorder="1" applyAlignment="1" applyProtection="1">
      <alignment horizontal="center" vertical="center"/>
    </xf>
    <xf numFmtId="167" fontId="16" fillId="3" borderId="50" xfId="7" applyNumberFormat="1" applyFont="1" applyFill="1" applyBorder="1" applyAlignment="1" applyProtection="1">
      <alignment horizontal="center" vertic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67"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69" fontId="15" fillId="0" borderId="66" xfId="7" applyNumberFormat="1" applyFont="1" applyFill="1" applyBorder="1" applyAlignment="1" applyProtection="1">
      <alignment horizontal="center" vertical="center"/>
    </xf>
    <xf numFmtId="169" fontId="15" fillId="0" borderId="73" xfId="7" applyNumberFormat="1" applyFont="1" applyFill="1" applyBorder="1" applyAlignment="1" applyProtection="1">
      <alignment horizontal="center" vertical="center"/>
    </xf>
    <xf numFmtId="169" fontId="15" fillId="0" borderId="61" xfId="7" applyNumberFormat="1" applyFont="1" applyFill="1" applyBorder="1" applyAlignment="1" applyProtection="1">
      <alignment horizontal="center" vertical="center"/>
    </xf>
    <xf numFmtId="169" fontId="15" fillId="0" borderId="49"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9" fillId="2" borderId="56" xfId="7" applyFont="1" applyFill="1" applyBorder="1" applyAlignment="1">
      <alignment horizontal="center" vertical="center"/>
    </xf>
    <xf numFmtId="167" fontId="15" fillId="0" borderId="66" xfId="7" applyNumberFormat="1" applyFont="1" applyFill="1" applyBorder="1" applyAlignment="1" applyProtection="1">
      <alignment horizontal="center" vertical="center"/>
    </xf>
    <xf numFmtId="167" fontId="15" fillId="0" borderId="73" xfId="7" applyNumberFormat="1" applyFont="1" applyFill="1" applyBorder="1" applyAlignment="1" applyProtection="1">
      <alignment horizontal="center" vertical="center"/>
    </xf>
    <xf numFmtId="167" fontId="15" fillId="0" borderId="61" xfId="7" applyNumberFormat="1" applyFont="1" applyFill="1" applyBorder="1" applyAlignment="1" applyProtection="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7" xfId="7" applyFont="1" applyFill="1" applyBorder="1" applyAlignment="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0" fontId="6" fillId="0" borderId="65" xfId="7" applyFont="1" applyFill="1" applyBorder="1" applyAlignment="1">
      <alignment horizontal="left"/>
    </xf>
    <xf numFmtId="0" fontId="6" fillId="0" borderId="63" xfId="7" applyFont="1" applyFill="1" applyBorder="1" applyAlignment="1">
      <alignment horizontal="left"/>
    </xf>
    <xf numFmtId="167" fontId="11" fillId="0" borderId="63" xfId="7" applyNumberFormat="1" applyFont="1" applyFill="1" applyBorder="1" applyAlignment="1" applyProtection="1">
      <alignment horizontal="center" vertical="center" wrapText="1"/>
      <protection locked="0"/>
    </xf>
    <xf numFmtId="167" fontId="11" fillId="0" borderId="64" xfId="7" applyNumberFormat="1" applyFont="1" applyFill="1" applyBorder="1" applyAlignment="1" applyProtection="1">
      <alignment horizontal="center" vertical="center" wrapText="1"/>
      <protection locked="0"/>
    </xf>
    <xf numFmtId="167" fontId="11" fillId="3" borderId="49" xfId="7" applyNumberFormat="1" applyFont="1" applyFill="1" applyBorder="1" applyAlignment="1" applyProtection="1">
      <alignment horizontal="center" vertical="center" wrapText="1"/>
      <protection locked="0"/>
    </xf>
    <xf numFmtId="167"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167" fontId="11" fillId="0" borderId="49" xfId="7" applyNumberFormat="1" applyFont="1" applyFill="1" applyBorder="1" applyAlignment="1" applyProtection="1">
      <alignment horizontal="center" vertical="center" wrapText="1"/>
      <protection locked="0"/>
    </xf>
    <xf numFmtId="167" fontId="11" fillId="0" borderId="50" xfId="7" applyNumberFormat="1" applyFont="1" applyFill="1" applyBorder="1" applyAlignment="1" applyProtection="1">
      <alignment horizontal="center" vertical="center" wrapText="1"/>
      <protection locked="0"/>
    </xf>
    <xf numFmtId="167" fontId="11" fillId="3" borderId="63" xfId="7" applyNumberFormat="1" applyFont="1" applyFill="1" applyBorder="1" applyAlignment="1" applyProtection="1">
      <alignment horizontal="center" vertical="center" wrapText="1"/>
      <protection locked="0"/>
    </xf>
    <xf numFmtId="167" fontId="11" fillId="3" borderId="64"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0" fillId="0" borderId="49" xfId="7" applyNumberFormat="1" applyFont="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4" fontId="10" fillId="0" borderId="112" xfId="7" applyNumberFormat="1" applyFont="1" applyBorder="1" applyAlignment="1" applyProtection="1">
      <alignment horizontal="center" vertical="center" wrapText="1"/>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4" fontId="11" fillId="10" borderId="47" xfId="7" applyNumberFormat="1" applyFont="1" applyFill="1" applyBorder="1" applyAlignment="1" applyProtection="1">
      <alignment horizontal="center" vertical="center" wrapText="1"/>
    </xf>
    <xf numFmtId="4" fontId="11" fillId="10" borderId="59"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77"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49" xfId="7" applyFont="1" applyFill="1" applyBorder="1" applyAlignment="1">
      <alignment horizontal="center"/>
    </xf>
    <xf numFmtId="0" fontId="6" fillId="0" borderId="50" xfId="7" applyFont="1" applyFill="1" applyBorder="1" applyAlignment="1">
      <alignment horizontal="center"/>
    </xf>
    <xf numFmtId="0" fontId="6" fillId="0" borderId="89" xfId="7" applyFont="1" applyFill="1" applyBorder="1" applyAlignment="1">
      <alignment horizontal="center"/>
    </xf>
    <xf numFmtId="0" fontId="6" fillId="0" borderId="90" xfId="7" applyFont="1" applyFill="1" applyBorder="1" applyAlignment="1">
      <alignment horizontal="center"/>
    </xf>
    <xf numFmtId="4" fontId="6" fillId="10" borderId="92" xfId="7" applyNumberFormat="1" applyFont="1" applyFill="1" applyBorder="1" applyAlignment="1">
      <alignment horizontal="center"/>
    </xf>
    <xf numFmtId="0" fontId="6" fillId="10" borderId="99"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0" fontId="9" fillId="2" borderId="79" xfId="7" applyFont="1" applyFill="1" applyBorder="1" applyAlignment="1">
      <alignment horizontal="center" vertical="center"/>
    </xf>
    <xf numFmtId="1" fontId="9" fillId="2" borderId="98" xfId="7" applyNumberFormat="1" applyFont="1" applyFill="1" applyBorder="1" applyAlignment="1" applyProtection="1">
      <alignment horizontal="center" vertical="center" wrapText="1"/>
      <protection locked="0"/>
    </xf>
    <xf numFmtId="1" fontId="9" fillId="2" borderId="84" xfId="7" applyNumberFormat="1" applyFont="1" applyFill="1" applyBorder="1" applyAlignment="1" applyProtection="1">
      <alignment horizontal="center" vertical="center" wrapText="1"/>
      <protection locked="0"/>
    </xf>
    <xf numFmtId="0" fontId="6" fillId="0" borderId="73" xfId="7" applyFont="1" applyFill="1" applyBorder="1" applyAlignment="1">
      <alignment horizontal="center"/>
    </xf>
    <xf numFmtId="0" fontId="6" fillId="0" borderId="67" xfId="7" applyFont="1" applyFill="1" applyBorder="1" applyAlignment="1">
      <alignment horizontal="center"/>
    </xf>
    <xf numFmtId="0" fontId="6" fillId="0" borderId="58" xfId="7" applyFont="1" applyFill="1" applyBorder="1" applyAlignment="1">
      <alignment horizontal="center"/>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3" xfId="7" applyFont="1" applyFill="1" applyBorder="1" applyAlignment="1">
      <alignment horizontal="center" vertical="center"/>
    </xf>
    <xf numFmtId="0" fontId="9" fillId="2" borderId="94" xfId="7" applyFont="1" applyFill="1" applyBorder="1" applyAlignment="1">
      <alignment horizontal="center" vertic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3" borderId="97" xfId="7" applyFont="1" applyFill="1" applyBorder="1" applyAlignment="1">
      <alignment horizontal="center"/>
    </xf>
    <xf numFmtId="0" fontId="7" fillId="2" borderId="86"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10" borderId="73" xfId="7" applyNumberFormat="1" applyFont="1" applyFill="1" applyBorder="1" applyAlignment="1" applyProtection="1">
      <alignment horizontal="center" vertical="center" wrapText="1"/>
      <protection locked="0"/>
    </xf>
    <xf numFmtId="3" fontId="10" fillId="10" borderId="67" xfId="7" applyNumberFormat="1" applyFont="1" applyFill="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7" xfId="7" applyFont="1" applyFill="1" applyBorder="1" applyAlignment="1" applyProtection="1">
      <alignment horizontal="center" vertical="center" wrapText="1"/>
      <protection hidden="1"/>
    </xf>
    <xf numFmtId="17" fontId="10" fillId="0" borderId="49" xfId="7" applyNumberFormat="1" applyFont="1" applyFill="1" applyBorder="1" applyAlignment="1" applyProtection="1">
      <alignment horizontal="center" vertical="center" wrapText="1"/>
      <protection hidden="1"/>
    </xf>
    <xf numFmtId="0" fontId="10" fillId="0" borderId="86"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73"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3"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89" xfId="7" applyNumberFormat="1" applyFont="1" applyBorder="1" applyAlignment="1" applyProtection="1">
      <alignment horizontal="center" vertical="center" wrapText="1"/>
      <protection locked="0"/>
    </xf>
    <xf numFmtId="3" fontId="10" fillId="0" borderId="91" xfId="7" applyNumberFormat="1" applyFont="1" applyBorder="1" applyAlignment="1" applyProtection="1">
      <alignment horizontal="center" vertical="center" wrapText="1"/>
      <protection locked="0"/>
    </xf>
    <xf numFmtId="1" fontId="9" fillId="2" borderId="79" xfId="7" applyNumberFormat="1" applyFont="1" applyFill="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0" fontId="6" fillId="0" borderId="86" xfId="7" applyFont="1" applyFill="1" applyBorder="1" applyAlignment="1">
      <alignment horizontal="center"/>
    </xf>
    <xf numFmtId="0" fontId="9" fillId="2" borderId="84" xfId="7" applyFont="1" applyFill="1" applyBorder="1" applyAlignment="1">
      <alignment horizontal="center" vertical="center"/>
    </xf>
    <xf numFmtId="0" fontId="6" fillId="0" borderId="86" xfId="7" applyFont="1" applyFill="1" applyBorder="1" applyAlignment="1">
      <alignment horizontal="left"/>
    </xf>
    <xf numFmtId="0" fontId="6" fillId="0" borderId="73" xfId="7" applyFont="1" applyFill="1" applyBorder="1" applyAlignment="1">
      <alignment horizontal="left"/>
    </xf>
    <xf numFmtId="3" fontId="10" fillId="0" borderId="87" xfId="7" applyNumberFormat="1" applyFont="1" applyFill="1" applyBorder="1" applyAlignment="1" applyProtection="1">
      <alignment horizontal="center" vertical="center" wrapText="1"/>
      <protection locked="0"/>
    </xf>
    <xf numFmtId="3" fontId="10" fillId="0" borderId="88" xfId="7" applyNumberFormat="1" applyFont="1" applyFill="1" applyBorder="1" applyAlignment="1" applyProtection="1">
      <alignment horizontal="center" vertical="center" wrapText="1"/>
      <protection locked="0"/>
    </xf>
    <xf numFmtId="3" fontId="10" fillId="0" borderId="73" xfId="7" applyNumberFormat="1" applyFont="1" applyFill="1" applyBorder="1" applyAlignment="1" applyProtection="1">
      <alignment horizontal="center" vertical="center" wrapText="1"/>
      <protection locked="0"/>
    </xf>
    <xf numFmtId="3" fontId="11" fillId="10" borderId="73" xfId="7" applyNumberFormat="1" applyFont="1" applyFill="1" applyBorder="1" applyAlignment="1" applyProtection="1">
      <alignment horizontal="center" vertical="center" wrapText="1"/>
      <protection locked="0"/>
    </xf>
    <xf numFmtId="3" fontId="11" fillId="10" borderId="67" xfId="7" applyNumberFormat="1" applyFont="1" applyFill="1" applyBorder="1" applyAlignment="1" applyProtection="1">
      <alignment horizontal="center" vertical="center" wrapText="1"/>
      <protection locked="0"/>
    </xf>
    <xf numFmtId="0" fontId="7" fillId="2" borderId="83" xfId="7" applyFont="1" applyFill="1" applyBorder="1" applyAlignment="1">
      <alignment horizontal="left"/>
    </xf>
    <xf numFmtId="0" fontId="7" fillId="2" borderId="79" xfId="7" applyFont="1" applyFill="1" applyBorder="1" applyAlignment="1">
      <alignment horizontal="left"/>
    </xf>
    <xf numFmtId="0" fontId="9" fillId="2" borderId="80" xfId="7" applyFont="1" applyFill="1" applyBorder="1" applyAlignment="1">
      <alignment horizontal="center" vertical="center"/>
    </xf>
    <xf numFmtId="0" fontId="9" fillId="2" borderId="79" xfId="7" applyFont="1" applyFill="1" applyBorder="1" applyAlignment="1">
      <alignment horizontal="center" vertical="center" wrapText="1"/>
    </xf>
    <xf numFmtId="0" fontId="9" fillId="2" borderId="84" xfId="7" applyFont="1" applyFill="1" applyBorder="1" applyAlignment="1">
      <alignment horizontal="center" vertical="center" wrapText="1"/>
    </xf>
    <xf numFmtId="0" fontId="10" fillId="0" borderId="78" xfId="7" applyFont="1" applyBorder="1" applyAlignment="1" applyProtection="1">
      <alignment horizontal="center" vertical="center" wrapText="1"/>
      <protection locked="0"/>
    </xf>
    <xf numFmtId="0" fontId="10" fillId="0" borderId="7" xfId="7"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0" fillId="0" borderId="2" xfId="0" applyBorder="1" applyAlignment="1">
      <alignment horizontal="left" vertical="center" wrapText="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1" xfId="7" applyNumberFormat="1" applyFont="1" applyFill="1" applyBorder="1" applyAlignment="1" applyProtection="1">
      <alignment horizontal="center" vertical="center"/>
    </xf>
    <xf numFmtId="10" fontId="16" fillId="3" borderId="82" xfId="7" applyNumberFormat="1" applyFont="1" applyFill="1" applyBorder="1" applyAlignment="1" applyProtection="1">
      <alignment horizontal="center" vertical="center"/>
    </xf>
    <xf numFmtId="10" fontId="16" fillId="3" borderId="101" xfId="7" applyNumberFormat="1" applyFont="1" applyFill="1" applyBorder="1" applyAlignment="1" applyProtection="1">
      <alignment horizontal="center" vertical="center"/>
    </xf>
    <xf numFmtId="10" fontId="16" fillId="3" borderId="104" xfId="7" applyNumberFormat="1" applyFont="1" applyFill="1" applyBorder="1" applyAlignment="1" applyProtection="1">
      <alignment horizontal="center" vertical="center"/>
    </xf>
    <xf numFmtId="10" fontId="16" fillId="3" borderId="102" xfId="7" applyNumberFormat="1" applyFont="1" applyFill="1" applyBorder="1" applyAlignment="1" applyProtection="1">
      <alignment horizontal="center" vertical="center"/>
    </xf>
    <xf numFmtId="10" fontId="16" fillId="3" borderId="105" xfId="7" applyNumberFormat="1" applyFont="1" applyFill="1" applyBorder="1" applyAlignment="1" applyProtection="1">
      <alignment horizontal="center" vertical="center"/>
    </xf>
    <xf numFmtId="167" fontId="15" fillId="0" borderId="81" xfId="7" applyNumberFormat="1" applyFont="1" applyFill="1" applyBorder="1" applyAlignment="1" applyProtection="1">
      <alignment horizontal="center" vertical="center"/>
    </xf>
    <xf numFmtId="167" fontId="15" fillId="0" borderId="43" xfId="7" applyNumberFormat="1" applyFont="1" applyFill="1" applyBorder="1" applyAlignment="1" applyProtection="1">
      <alignment horizontal="center" vertical="center"/>
    </xf>
    <xf numFmtId="167" fontId="15" fillId="0" borderId="101" xfId="7" applyNumberFormat="1" applyFont="1" applyFill="1" applyBorder="1" applyAlignment="1" applyProtection="1">
      <alignment horizontal="center" vertical="center"/>
    </xf>
    <xf numFmtId="167" fontId="15" fillId="0" borderId="20" xfId="7" applyNumberFormat="1" applyFont="1" applyFill="1" applyBorder="1" applyAlignment="1" applyProtection="1">
      <alignment horizontal="center" vertical="center"/>
    </xf>
    <xf numFmtId="167" fontId="15" fillId="0" borderId="102" xfId="7" applyNumberFormat="1" applyFont="1" applyFill="1" applyBorder="1" applyAlignment="1" applyProtection="1">
      <alignment horizontal="center" vertical="center"/>
    </xf>
    <xf numFmtId="167" fontId="15" fillId="0" borderId="103" xfId="7" applyNumberFormat="1" applyFont="1" applyFill="1" applyBorder="1" applyAlignment="1" applyProtection="1">
      <alignment horizontal="center" vertical="center"/>
    </xf>
    <xf numFmtId="167" fontId="16" fillId="3" borderId="81" xfId="7" applyNumberFormat="1" applyFont="1" applyFill="1" applyBorder="1" applyAlignment="1" applyProtection="1">
      <alignment horizontal="center" vertical="center"/>
    </xf>
    <xf numFmtId="167" fontId="16" fillId="3" borderId="43" xfId="7" applyNumberFormat="1" applyFont="1" applyFill="1" applyBorder="1" applyAlignment="1" applyProtection="1">
      <alignment horizontal="center" vertical="center"/>
    </xf>
    <xf numFmtId="167" fontId="16" fillId="3" borderId="101" xfId="7" applyNumberFormat="1" applyFont="1" applyFill="1" applyBorder="1" applyAlignment="1" applyProtection="1">
      <alignment horizontal="center" vertical="center"/>
    </xf>
    <xf numFmtId="167" fontId="16" fillId="3" borderId="20" xfId="7" applyNumberFormat="1" applyFont="1" applyFill="1" applyBorder="1" applyAlignment="1" applyProtection="1">
      <alignment horizontal="center" vertical="center"/>
    </xf>
    <xf numFmtId="167" fontId="16" fillId="3" borderId="102" xfId="7" applyNumberFormat="1" applyFont="1" applyFill="1" applyBorder="1" applyAlignment="1" applyProtection="1">
      <alignment horizontal="center" vertical="center"/>
    </xf>
    <xf numFmtId="167" fontId="16" fillId="3" borderId="103"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7" fontId="15" fillId="0" borderId="15" xfId="7" applyNumberFormat="1" applyFont="1" applyFill="1" applyBorder="1" applyAlignment="1" applyProtection="1">
      <alignment horizontal="center" vertical="center"/>
    </xf>
    <xf numFmtId="167" fontId="15" fillId="0" borderId="16" xfId="7" applyNumberFormat="1" applyFont="1" applyFill="1" applyBorder="1" applyAlignment="1" applyProtection="1">
      <alignment horizontal="center" vertical="center"/>
    </xf>
    <xf numFmtId="167" fontId="16" fillId="3" borderId="15" xfId="7" applyNumberFormat="1" applyFont="1" applyFill="1" applyBorder="1" applyAlignment="1" applyProtection="1">
      <alignment horizontal="center" vertical="center"/>
    </xf>
    <xf numFmtId="167" fontId="16" fillId="3" borderId="16" xfId="7" applyNumberFormat="1" applyFont="1" applyFill="1" applyBorder="1" applyAlignment="1" applyProtection="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7" fontId="9" fillId="0" borderId="3" xfId="7" applyNumberFormat="1" applyFont="1" applyFill="1" applyBorder="1" applyAlignment="1" applyProtection="1">
      <alignment horizontal="center" vertical="center"/>
      <protection locked="0"/>
    </xf>
    <xf numFmtId="167" fontId="9" fillId="0" borderId="99" xfId="7" applyNumberFormat="1" applyFont="1" applyFill="1" applyBorder="1" applyAlignment="1" applyProtection="1">
      <alignment horizontal="center" vertical="center"/>
      <protection locked="0"/>
    </xf>
    <xf numFmtId="167" fontId="9" fillId="0" borderId="17" xfId="7" applyNumberFormat="1" applyFont="1" applyFill="1" applyBorder="1" applyAlignment="1" applyProtection="1">
      <alignment horizontal="center" vertical="center"/>
      <protection locked="0"/>
    </xf>
    <xf numFmtId="167" fontId="9" fillId="0" borderId="18" xfId="7" applyNumberFormat="1" applyFont="1" applyFill="1" applyBorder="1" applyAlignment="1" applyProtection="1">
      <alignment horizontal="center" vertical="center"/>
      <protection locked="0"/>
    </xf>
    <xf numFmtId="167" fontId="9" fillId="3" borderId="17" xfId="7" applyNumberFormat="1" applyFont="1" applyFill="1" applyBorder="1" applyAlignment="1" applyProtection="1">
      <alignment horizontal="center" vertical="center"/>
      <protection locked="0"/>
    </xf>
    <xf numFmtId="167"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7" fontId="9" fillId="3" borderId="15" xfId="7" applyNumberFormat="1" applyFont="1" applyFill="1" applyBorder="1" applyAlignment="1" applyProtection="1">
      <alignment horizontal="center" vertical="center"/>
      <protection locked="0"/>
    </xf>
    <xf numFmtId="167" fontId="9" fillId="3" borderId="16" xfId="7" applyNumberFormat="1" applyFont="1" applyFill="1" applyBorder="1" applyAlignment="1" applyProtection="1">
      <alignment horizontal="center" vertical="center"/>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167" fontId="9" fillId="0" borderId="7" xfId="7" applyNumberFormat="1" applyFont="1" applyFill="1" applyBorder="1" applyAlignment="1" applyProtection="1">
      <alignment horizontal="center" vertical="center"/>
      <protection locked="0"/>
    </xf>
    <xf numFmtId="167" fontId="9" fillId="0" borderId="100" xfId="7" applyNumberFormat="1" applyFont="1" applyFill="1" applyBorder="1" applyAlignment="1" applyProtection="1">
      <alignment horizontal="center" vertical="center"/>
      <protection locked="0"/>
    </xf>
    <xf numFmtId="167" fontId="9" fillId="0" borderId="15" xfId="7" applyNumberFormat="1" applyFont="1" applyFill="1" applyBorder="1" applyAlignment="1" applyProtection="1">
      <alignment horizontal="center" vertical="center"/>
      <protection locked="0"/>
    </xf>
    <xf numFmtId="167" fontId="9" fillId="0" borderId="16"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wrapText="1"/>
    </xf>
    <xf numFmtId="0" fontId="0" fillId="0" borderId="108" xfId="0" applyBorder="1" applyAlignment="1">
      <alignment horizontal="center" vertical="center"/>
    </xf>
    <xf numFmtId="0" fontId="0" fillId="0" borderId="108"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11" xfId="0" applyBorder="1" applyAlignment="1">
      <alignment horizontal="center" vertical="center"/>
    </xf>
    <xf numFmtId="0" fontId="0" fillId="0" borderId="21" xfId="0" applyBorder="1" applyAlignment="1">
      <alignment horizontal="center" vertical="center"/>
    </xf>
    <xf numFmtId="0" fontId="0" fillId="0" borderId="108" xfId="0" applyBorder="1" applyAlignment="1">
      <alignment horizontal="center"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24" fillId="0" borderId="52" xfId="0" applyFont="1" applyBorder="1" applyAlignment="1">
      <alignment horizontal="center" vertical="center"/>
    </xf>
    <xf numFmtId="0" fontId="24" fillId="0" borderId="106" xfId="0" applyFont="1" applyBorder="1" applyAlignment="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15" xfId="7" applyFill="1" applyBorder="1" applyAlignment="1" applyProtection="1">
      <alignment horizontal="center" vertical="center"/>
    </xf>
    <xf numFmtId="0" fontId="5" fillId="0" borderId="81"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2" xfId="7" applyBorder="1" applyAlignment="1" applyProtection="1">
      <alignment horizontal="center" vertical="center"/>
      <protection locked="0"/>
    </xf>
    <xf numFmtId="0" fontId="5" fillId="0" borderId="102" xfId="7" applyBorder="1" applyAlignment="1" applyProtection="1">
      <alignment horizontal="center" vertical="center"/>
      <protection locked="0"/>
    </xf>
    <xf numFmtId="0" fontId="5" fillId="0" borderId="109" xfId="7" applyBorder="1" applyAlignment="1" applyProtection="1">
      <alignment horizontal="center" vertical="center"/>
      <protection locked="0"/>
    </xf>
    <xf numFmtId="0" fontId="5" fillId="0" borderId="105" xfId="7"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82" xfId="7" applyFill="1" applyBorder="1" applyAlignment="1" applyProtection="1">
      <alignment horizontal="center" vertical="center"/>
      <protection locked="0"/>
    </xf>
    <xf numFmtId="0" fontId="5" fillId="4" borderId="102" xfId="7" applyFill="1" applyBorder="1" applyAlignment="1" applyProtection="1">
      <alignment horizontal="center" vertical="center"/>
      <protection locked="0"/>
    </xf>
    <xf numFmtId="0" fontId="5" fillId="4" borderId="105"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3" fillId="0" borderId="25" xfId="7" applyFont="1" applyBorder="1" applyAlignment="1" applyProtection="1">
      <alignment horizontal="center" vertical="center"/>
      <protection locked="0"/>
    </xf>
    <xf numFmtId="0" fontId="6" fillId="0" borderId="81" xfId="8" applyBorder="1" applyAlignment="1" applyProtection="1">
      <alignment horizontal="center" vertical="center"/>
    </xf>
    <xf numFmtId="0" fontId="6" fillId="0" borderId="82"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7" fontId="9" fillId="0" borderId="15" xfId="8" applyNumberFormat="1" applyFont="1" applyBorder="1" applyAlignment="1" applyProtection="1">
      <alignment horizontal="center" vertical="center"/>
      <protection locked="0"/>
    </xf>
    <xf numFmtId="167" fontId="9" fillId="0" borderId="25" xfId="8" applyNumberFormat="1" applyFont="1" applyBorder="1" applyAlignment="1" applyProtection="1">
      <alignment horizontal="center" vertical="center"/>
      <protection locked="0"/>
    </xf>
    <xf numFmtId="167"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7" fillId="3" borderId="25" xfId="8" applyFont="1" applyFill="1" applyBorder="1" applyAlignment="1" applyProtection="1">
      <alignment horizontal="center"/>
    </xf>
    <xf numFmtId="0" fontId="7" fillId="3" borderId="1" xfId="8" applyFont="1" applyFill="1" applyBorder="1" applyAlignment="1" applyProtection="1">
      <alignment horizontal="center"/>
    </xf>
    <xf numFmtId="0" fontId="33" fillId="0" borderId="1" xfId="0" applyFont="1" applyBorder="1" applyAlignment="1"/>
    <xf numFmtId="0" fontId="33" fillId="0" borderId="2" xfId="0" applyFont="1" applyBorder="1" applyAlignment="1"/>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107"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1"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2" xfId="8" applyFont="1" applyFill="1" applyBorder="1" applyAlignment="1" applyProtection="1">
      <alignment horizontal="center" vertical="center"/>
    </xf>
    <xf numFmtId="0" fontId="10" fillId="2" borderId="102" xfId="8" applyFont="1" applyFill="1" applyBorder="1" applyAlignment="1" applyProtection="1">
      <alignment horizontal="center" vertical="center"/>
    </xf>
    <xf numFmtId="0" fontId="10" fillId="2" borderId="109" xfId="8" applyFont="1" applyFill="1" applyBorder="1" applyAlignment="1" applyProtection="1">
      <alignment horizontal="center" vertical="center"/>
    </xf>
    <xf numFmtId="0" fontId="10" fillId="2" borderId="105"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81" xfId="8" applyFont="1" applyFill="1" applyBorder="1" applyAlignment="1" applyProtection="1">
      <alignment horizontal="center" vertical="center" wrapText="1"/>
    </xf>
    <xf numFmtId="0" fontId="11" fillId="13" borderId="42" xfId="8" applyFont="1" applyFill="1" applyBorder="1" applyAlignment="1" applyProtection="1">
      <alignment horizontal="center" vertical="center" wrapText="1"/>
    </xf>
    <xf numFmtId="0" fontId="19" fillId="13" borderId="42" xfId="7" applyFont="1" applyFill="1" applyBorder="1" applyAlignment="1">
      <alignment horizontal="center" vertical="center" wrapText="1"/>
    </xf>
    <xf numFmtId="0" fontId="19" fillId="13" borderId="82" xfId="7" applyFont="1" applyFill="1" applyBorder="1" applyAlignment="1">
      <alignment horizontal="center" vertical="center" wrapText="1"/>
    </xf>
    <xf numFmtId="0" fontId="19" fillId="13" borderId="102" xfId="7" applyFont="1" applyFill="1" applyBorder="1" applyAlignment="1">
      <alignment horizontal="center" vertical="center" wrapText="1"/>
    </xf>
    <xf numFmtId="0" fontId="19" fillId="13" borderId="109" xfId="7" applyFont="1" applyFill="1" applyBorder="1" applyAlignment="1">
      <alignment horizontal="center" vertical="center" wrapText="1"/>
    </xf>
    <xf numFmtId="0" fontId="19" fillId="13" borderId="105" xfId="7" applyFont="1" applyFill="1" applyBorder="1" applyAlignment="1">
      <alignment horizontal="center" vertical="center" wrapText="1"/>
    </xf>
    <xf numFmtId="0" fontId="10" fillId="12" borderId="81" xfId="8" applyFont="1" applyFill="1" applyBorder="1" applyAlignment="1" applyProtection="1">
      <alignment horizontal="center" vertical="center"/>
      <protection locked="0"/>
    </xf>
    <xf numFmtId="0" fontId="10" fillId="12" borderId="42" xfId="8" applyFont="1" applyFill="1" applyBorder="1" applyAlignment="1" applyProtection="1">
      <alignment horizontal="center" vertical="center"/>
      <protection locked="0"/>
    </xf>
    <xf numFmtId="0" fontId="10" fillId="12" borderId="82" xfId="8" applyFont="1" applyFill="1" applyBorder="1" applyAlignment="1" applyProtection="1">
      <alignment horizontal="center" vertical="center"/>
      <protection locked="0"/>
    </xf>
    <xf numFmtId="0" fontId="10" fillId="12" borderId="102" xfId="8" applyFont="1" applyFill="1" applyBorder="1" applyAlignment="1" applyProtection="1">
      <alignment horizontal="center" vertical="center"/>
      <protection locked="0"/>
    </xf>
    <xf numFmtId="0" fontId="10" fillId="12" borderId="109" xfId="8" applyFont="1" applyFill="1" applyBorder="1" applyAlignment="1" applyProtection="1">
      <alignment horizontal="center" vertical="center"/>
      <protection locked="0"/>
    </xf>
    <xf numFmtId="0" fontId="10" fillId="12" borderId="105"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2" xfId="8" applyFont="1" applyBorder="1" applyAlignment="1" applyProtection="1">
      <alignment horizontal="center" vertical="center" wrapText="1"/>
      <protection locked="0"/>
    </xf>
    <xf numFmtId="0" fontId="10" fillId="0" borderId="109" xfId="8" applyFont="1" applyBorder="1" applyAlignment="1" applyProtection="1">
      <alignment horizontal="center" vertical="center" wrapText="1"/>
      <protection locked="0"/>
    </xf>
    <xf numFmtId="0" fontId="10" fillId="0" borderId="105"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1" xfId="8" applyFont="1" applyFill="1" applyBorder="1" applyAlignment="1" applyProtection="1">
      <alignment horizontal="center" vertical="center" wrapText="1"/>
    </xf>
    <xf numFmtId="0" fontId="7" fillId="2" borderId="82" xfId="8" applyFont="1" applyFill="1" applyBorder="1" applyAlignment="1" applyProtection="1">
      <alignment horizontal="center" vertical="center" wrapText="1"/>
    </xf>
    <xf numFmtId="0" fontId="7" fillId="2" borderId="101"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5" xfId="8" applyFont="1" applyFill="1" applyBorder="1" applyAlignment="1" applyProtection="1">
      <alignment horizontal="center" vertical="center" wrapText="1"/>
    </xf>
    <xf numFmtId="0" fontId="6" fillId="0" borderId="8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2" xfId="8" applyFont="1" applyBorder="1" applyAlignment="1" applyProtection="1">
      <alignment vertical="top" wrapText="1"/>
      <protection locked="0"/>
    </xf>
    <xf numFmtId="0" fontId="6" fillId="0" borderId="101"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9" xfId="8" applyFont="1" applyBorder="1" applyAlignment="1" applyProtection="1">
      <alignment vertical="top" wrapText="1"/>
      <protection locked="0"/>
    </xf>
    <xf numFmtId="0" fontId="6" fillId="0" borderId="105" xfId="8" applyFont="1" applyBorder="1" applyAlignment="1" applyProtection="1">
      <alignment vertical="top" wrapText="1"/>
      <protection locked="0"/>
    </xf>
    <xf numFmtId="0" fontId="6" fillId="2" borderId="1" xfId="8" applyFont="1" applyFill="1" applyBorder="1" applyAlignment="1" applyProtection="1">
      <alignment horizontal="center" vertical="center"/>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cellXfs>
  <cellStyles count="12">
    <cellStyle name="Euro" xfId="1"/>
    <cellStyle name="Migliaia" xfId="2" builtinId="3"/>
    <cellStyle name="Migliaia [0] 2" xfId="3"/>
    <cellStyle name="Normale" xfId="0" builtinId="0"/>
    <cellStyle name="Normale 2" xfId="4"/>
    <cellStyle name="Normale 3" xfId="5"/>
    <cellStyle name="Normale 4" xfId="6"/>
    <cellStyle name="Normale 5" xfId="7"/>
    <cellStyle name="Normale_OBJ_rev09" xfId="8"/>
    <cellStyle name="Percentuale" xfId="11" builtinId="5"/>
    <cellStyle name="Valuta" xfId="10" builtinId="4"/>
    <cellStyle name="Währung" xfId="9"/>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WhiteSpace="0" view="pageBreakPreview" topLeftCell="C1" zoomScaleNormal="100" zoomScaleSheetLayoutView="100" workbookViewId="0">
      <selection activeCell="I5" sqref="I5"/>
    </sheetView>
  </sheetViews>
  <sheetFormatPr defaultColWidth="9.140625" defaultRowHeight="12.95" customHeight="1" x14ac:dyDescent="0.25"/>
  <cols>
    <col min="1" max="1" width="4.140625" customWidth="1"/>
    <col min="2" max="2" width="43.5703125" customWidth="1"/>
    <col min="3" max="3" width="12.85546875" customWidth="1"/>
    <col min="4" max="4" width="64.28515625" customWidth="1"/>
    <col min="5" max="5" width="42.42578125" style="59" customWidth="1"/>
    <col min="6" max="6" width="9.140625" style="58" hidden="1" customWidth="1"/>
    <col min="7" max="7" width="14.140625" style="58" customWidth="1"/>
    <col min="8" max="16384" width="9.140625" style="58"/>
  </cols>
  <sheetData>
    <row r="1" spans="1:5" s="57" customFormat="1" ht="29.25" customHeight="1" x14ac:dyDescent="0.3">
      <c r="A1" s="1" t="s">
        <v>272</v>
      </c>
      <c r="B1" s="1" t="s">
        <v>275</v>
      </c>
      <c r="C1" s="1" t="s">
        <v>55</v>
      </c>
      <c r="D1" s="1" t="s">
        <v>274</v>
      </c>
      <c r="E1" s="56" t="s">
        <v>273</v>
      </c>
    </row>
    <row r="2" spans="1:5" ht="15" customHeight="1" x14ac:dyDescent="0.3">
      <c r="A2">
        <v>1</v>
      </c>
      <c r="B2" t="s">
        <v>0</v>
      </c>
      <c r="C2">
        <v>1</v>
      </c>
      <c r="D2" t="s">
        <v>13</v>
      </c>
      <c r="E2" s="145" t="s">
        <v>380</v>
      </c>
    </row>
    <row r="3" spans="1:5" ht="18" customHeight="1" x14ac:dyDescent="0.3">
      <c r="C3">
        <v>2</v>
      </c>
      <c r="D3" t="s">
        <v>14</v>
      </c>
      <c r="E3" s="145" t="s">
        <v>380</v>
      </c>
    </row>
    <row r="4" spans="1:5" ht="15" customHeight="1" x14ac:dyDescent="0.3">
      <c r="C4">
        <v>3</v>
      </c>
      <c r="D4" t="s">
        <v>15</v>
      </c>
      <c r="E4" s="145" t="s">
        <v>380</v>
      </c>
    </row>
    <row r="5" spans="1:5" ht="15" customHeight="1" x14ac:dyDescent="0.3">
      <c r="C5">
        <v>4</v>
      </c>
      <c r="D5" t="s">
        <v>16</v>
      </c>
      <c r="E5" s="145" t="s">
        <v>380</v>
      </c>
    </row>
    <row r="6" spans="1:5" ht="15" customHeight="1" x14ac:dyDescent="0.3">
      <c r="C6">
        <v>5</v>
      </c>
      <c r="D6" t="s">
        <v>17</v>
      </c>
      <c r="E6" s="145" t="s">
        <v>381</v>
      </c>
    </row>
    <row r="7" spans="1:5" ht="15" customHeight="1" x14ac:dyDescent="0.3">
      <c r="C7">
        <v>6</v>
      </c>
      <c r="D7" t="s">
        <v>18</v>
      </c>
      <c r="E7" s="145" t="s">
        <v>381</v>
      </c>
    </row>
    <row r="8" spans="1:5" ht="15" customHeight="1" x14ac:dyDescent="0.3">
      <c r="C8">
        <v>7</v>
      </c>
      <c r="D8" t="s">
        <v>19</v>
      </c>
      <c r="E8" s="145" t="s">
        <v>382</v>
      </c>
    </row>
    <row r="9" spans="1:5" ht="12.75" customHeight="1" x14ac:dyDescent="0.3">
      <c r="C9">
        <v>8</v>
      </c>
      <c r="D9" t="s">
        <v>20</v>
      </c>
      <c r="E9" s="145" t="s">
        <v>380</v>
      </c>
    </row>
    <row r="10" spans="1:5" ht="12.75" customHeight="1" x14ac:dyDescent="0.3">
      <c r="C10">
        <v>11</v>
      </c>
      <c r="D10" t="s">
        <v>21</v>
      </c>
      <c r="E10" s="145" t="s">
        <v>380</v>
      </c>
    </row>
    <row r="11" spans="1:5" ht="12.95" customHeight="1" x14ac:dyDescent="0.3">
      <c r="A11">
        <v>3</v>
      </c>
      <c r="B11" t="s">
        <v>1</v>
      </c>
      <c r="C11">
        <v>1</v>
      </c>
      <c r="D11" t="s">
        <v>22</v>
      </c>
      <c r="E11" s="145" t="s">
        <v>380</v>
      </c>
    </row>
    <row r="12" spans="1:5" ht="12.95" customHeight="1" x14ac:dyDescent="0.3">
      <c r="C12">
        <v>2</v>
      </c>
      <c r="D12" t="s">
        <v>23</v>
      </c>
      <c r="E12" s="145" t="s">
        <v>380</v>
      </c>
    </row>
    <row r="13" spans="1:5" ht="12.95" customHeight="1" x14ac:dyDescent="0.3">
      <c r="A13">
        <v>4</v>
      </c>
      <c r="B13" t="s">
        <v>2</v>
      </c>
      <c r="C13">
        <v>1</v>
      </c>
      <c r="D13" t="s">
        <v>24</v>
      </c>
      <c r="E13" s="145" t="s">
        <v>380</v>
      </c>
    </row>
    <row r="14" spans="1:5" ht="12.95" customHeight="1" x14ac:dyDescent="0.3">
      <c r="C14">
        <v>2</v>
      </c>
      <c r="D14" t="s">
        <v>25</v>
      </c>
      <c r="E14" s="145" t="s">
        <v>380</v>
      </c>
    </row>
    <row r="15" spans="1:5" ht="12.95" customHeight="1" x14ac:dyDescent="0.25">
      <c r="C15">
        <v>6</v>
      </c>
      <c r="D15" t="s">
        <v>27</v>
      </c>
      <c r="E15" s="145" t="s">
        <v>380</v>
      </c>
    </row>
    <row r="16" spans="1:5" ht="28.5" customHeight="1" x14ac:dyDescent="0.25">
      <c r="A16">
        <v>5</v>
      </c>
      <c r="B16" s="2" t="s">
        <v>3</v>
      </c>
      <c r="C16">
        <v>1</v>
      </c>
      <c r="D16" t="s">
        <v>28</v>
      </c>
      <c r="E16" s="145" t="s">
        <v>380</v>
      </c>
    </row>
    <row r="17" spans="1:5" ht="12.95" customHeight="1" x14ac:dyDescent="0.25">
      <c r="C17">
        <v>2</v>
      </c>
      <c r="D17" t="s">
        <v>29</v>
      </c>
      <c r="E17" s="145" t="s">
        <v>380</v>
      </c>
    </row>
    <row r="18" spans="1:5" ht="12.95" customHeight="1" x14ac:dyDescent="0.3">
      <c r="A18">
        <v>6</v>
      </c>
      <c r="B18" t="s">
        <v>4</v>
      </c>
      <c r="C18">
        <v>1</v>
      </c>
      <c r="D18" t="s">
        <v>30</v>
      </c>
      <c r="E18" s="145" t="s">
        <v>380</v>
      </c>
    </row>
    <row r="19" spans="1:5" ht="12.95" customHeight="1" x14ac:dyDescent="0.3">
      <c r="C19">
        <v>2</v>
      </c>
      <c r="D19" t="s">
        <v>31</v>
      </c>
      <c r="E19" s="145" t="s">
        <v>380</v>
      </c>
    </row>
    <row r="20" spans="1:5" ht="12.95" customHeight="1" x14ac:dyDescent="0.3">
      <c r="A20">
        <v>8</v>
      </c>
      <c r="B20" t="s">
        <v>5</v>
      </c>
      <c r="C20">
        <v>1</v>
      </c>
      <c r="D20" t="s">
        <v>32</v>
      </c>
      <c r="E20" s="145" t="s">
        <v>381</v>
      </c>
    </row>
    <row r="21" spans="1:5" ht="12.95" customHeight="1" x14ac:dyDescent="0.3">
      <c r="C21">
        <v>2</v>
      </c>
      <c r="D21" s="2" t="s">
        <v>33</v>
      </c>
      <c r="E21" s="145" t="s">
        <v>381</v>
      </c>
    </row>
    <row r="22" spans="1:5" ht="29.25" customHeight="1" x14ac:dyDescent="0.3">
      <c r="A22">
        <v>9</v>
      </c>
      <c r="B22" s="2" t="s">
        <v>6</v>
      </c>
      <c r="C22">
        <v>1</v>
      </c>
      <c r="D22" t="s">
        <v>34</v>
      </c>
      <c r="E22" s="145" t="s">
        <v>381</v>
      </c>
    </row>
    <row r="23" spans="1:5" ht="29.25" customHeight="1" x14ac:dyDescent="0.25">
      <c r="C23">
        <v>2</v>
      </c>
      <c r="D23" t="s">
        <v>35</v>
      </c>
      <c r="E23" s="145" t="s">
        <v>381</v>
      </c>
    </row>
    <row r="24" spans="1:5" ht="12.95" customHeight="1" x14ac:dyDescent="0.25">
      <c r="C24">
        <v>3</v>
      </c>
      <c r="D24" t="s">
        <v>36</v>
      </c>
      <c r="E24" s="145" t="s">
        <v>381</v>
      </c>
    </row>
    <row r="25" spans="1:5" ht="12.95" customHeight="1" x14ac:dyDescent="0.25">
      <c r="C25">
        <v>4</v>
      </c>
      <c r="D25" t="s">
        <v>37</v>
      </c>
      <c r="E25" s="145" t="s">
        <v>381</v>
      </c>
    </row>
    <row r="26" spans="1:5" ht="12.95" customHeight="1" x14ac:dyDescent="0.25">
      <c r="C26">
        <v>7</v>
      </c>
      <c r="D26" t="s">
        <v>38</v>
      </c>
      <c r="E26" s="145" t="s">
        <v>381</v>
      </c>
    </row>
    <row r="27" spans="1:5" ht="12.95" customHeight="1" x14ac:dyDescent="0.25">
      <c r="C27">
        <v>8</v>
      </c>
      <c r="D27" t="s">
        <v>39</v>
      </c>
      <c r="E27" s="145" t="s">
        <v>381</v>
      </c>
    </row>
    <row r="28" spans="1:5" ht="12.95" customHeight="1" x14ac:dyDescent="0.25">
      <c r="A28">
        <v>10</v>
      </c>
      <c r="B28" t="s">
        <v>7</v>
      </c>
      <c r="C28">
        <v>2</v>
      </c>
      <c r="D28" t="s">
        <v>40</v>
      </c>
      <c r="E28" s="145"/>
    </row>
    <row r="29" spans="1:5" ht="12.95" customHeight="1" x14ac:dyDescent="0.25">
      <c r="C29">
        <v>5</v>
      </c>
      <c r="D29" t="s">
        <v>41</v>
      </c>
      <c r="E29" s="145" t="s">
        <v>381</v>
      </c>
    </row>
    <row r="30" spans="1:5" ht="12.95" customHeight="1" x14ac:dyDescent="0.25">
      <c r="A30">
        <v>12</v>
      </c>
      <c r="B30" t="s">
        <v>8</v>
      </c>
      <c r="C30">
        <v>1</v>
      </c>
      <c r="D30" t="s">
        <v>42</v>
      </c>
      <c r="E30" s="145" t="s">
        <v>380</v>
      </c>
    </row>
    <row r="31" spans="1:5" ht="12.95" customHeight="1" x14ac:dyDescent="0.25">
      <c r="C31">
        <v>2</v>
      </c>
      <c r="D31" t="s">
        <v>43</v>
      </c>
      <c r="E31" s="145" t="s">
        <v>380</v>
      </c>
    </row>
    <row r="32" spans="1:5" ht="12.95" customHeight="1" x14ac:dyDescent="0.25">
      <c r="C32">
        <v>3</v>
      </c>
      <c r="D32" t="s">
        <v>44</v>
      </c>
      <c r="E32" s="145" t="s">
        <v>380</v>
      </c>
    </row>
    <row r="33" spans="1:5" ht="12.95" customHeight="1" x14ac:dyDescent="0.25">
      <c r="C33">
        <v>4</v>
      </c>
      <c r="D33" t="s">
        <v>45</v>
      </c>
      <c r="E33" s="145" t="s">
        <v>380</v>
      </c>
    </row>
    <row r="34" spans="1:5" ht="12.95" customHeight="1" x14ac:dyDescent="0.25">
      <c r="C34">
        <v>6</v>
      </c>
      <c r="D34" t="s">
        <v>46</v>
      </c>
      <c r="E34" s="145" t="s">
        <v>380</v>
      </c>
    </row>
    <row r="35" spans="1:5" ht="12.95" customHeight="1" x14ac:dyDescent="0.25">
      <c r="C35">
        <v>7</v>
      </c>
      <c r="D35" s="2" t="s">
        <v>47</v>
      </c>
      <c r="E35" s="145" t="s">
        <v>380</v>
      </c>
    </row>
    <row r="36" spans="1:5" ht="12.95" customHeight="1" x14ac:dyDescent="0.25">
      <c r="C36">
        <v>8</v>
      </c>
      <c r="D36" t="s">
        <v>48</v>
      </c>
      <c r="E36" s="145" t="s">
        <v>380</v>
      </c>
    </row>
    <row r="37" spans="1:5" ht="12.95" customHeight="1" x14ac:dyDescent="0.25">
      <c r="C37">
        <v>9</v>
      </c>
      <c r="D37" t="s">
        <v>49</v>
      </c>
      <c r="E37" s="145" t="s">
        <v>381</v>
      </c>
    </row>
    <row r="38" spans="1:5" ht="12.95" customHeight="1" x14ac:dyDescent="0.25">
      <c r="A38">
        <v>13</v>
      </c>
      <c r="B38" t="s">
        <v>342</v>
      </c>
      <c r="C38">
        <v>7</v>
      </c>
      <c r="D38" t="s">
        <v>343</v>
      </c>
      <c r="E38" s="145"/>
    </row>
    <row r="39" spans="1:5" ht="12.95" customHeight="1" x14ac:dyDescent="0.25">
      <c r="A39">
        <v>14</v>
      </c>
      <c r="B39" t="s">
        <v>9</v>
      </c>
      <c r="C39">
        <v>2</v>
      </c>
      <c r="D39" t="s">
        <v>50</v>
      </c>
      <c r="E39" s="145"/>
    </row>
    <row r="40" spans="1:5" ht="12.95" customHeight="1" x14ac:dyDescent="0.25">
      <c r="C40">
        <v>4</v>
      </c>
      <c r="D40" t="s">
        <v>51</v>
      </c>
      <c r="E40" s="145"/>
    </row>
    <row r="41" spans="1:5" ht="27.75" customHeight="1" x14ac:dyDescent="0.25">
      <c r="A41">
        <v>15</v>
      </c>
      <c r="B41" s="2" t="s">
        <v>10</v>
      </c>
      <c r="C41">
        <v>1</v>
      </c>
      <c r="D41" t="s">
        <v>52</v>
      </c>
      <c r="E41" s="145"/>
    </row>
    <row r="42" spans="1:5" ht="12.95" customHeight="1" x14ac:dyDescent="0.25">
      <c r="C42">
        <v>3</v>
      </c>
      <c r="D42" t="s">
        <v>344</v>
      </c>
      <c r="E42" s="145"/>
    </row>
    <row r="43" spans="1:5" ht="12.95" customHeight="1" x14ac:dyDescent="0.25">
      <c r="A43">
        <v>16</v>
      </c>
      <c r="B43" t="s">
        <v>11</v>
      </c>
      <c r="C43">
        <v>1</v>
      </c>
      <c r="D43" t="s">
        <v>53</v>
      </c>
      <c r="E43" s="145"/>
    </row>
    <row r="44" spans="1:5" ht="12.95" customHeight="1" x14ac:dyDescent="0.25">
      <c r="A44">
        <v>19</v>
      </c>
      <c r="B44" t="s">
        <v>12</v>
      </c>
      <c r="C44">
        <v>1</v>
      </c>
      <c r="D44" s="2" t="s">
        <v>54</v>
      </c>
      <c r="E44" s="145"/>
    </row>
    <row r="45" spans="1:5" ht="12.95" customHeight="1" x14ac:dyDescent="0.25">
      <c r="A45">
        <v>20</v>
      </c>
      <c r="B45" t="s">
        <v>345</v>
      </c>
      <c r="C45" s="105">
        <v>1</v>
      </c>
      <c r="D45" t="s">
        <v>351</v>
      </c>
      <c r="E45" s="145" t="s">
        <v>380</v>
      </c>
    </row>
    <row r="46" spans="1:5" ht="12.95" customHeight="1" x14ac:dyDescent="0.25">
      <c r="C46" s="105">
        <v>2</v>
      </c>
      <c r="D46" t="s">
        <v>352</v>
      </c>
      <c r="E46" s="145" t="s">
        <v>380</v>
      </c>
    </row>
    <row r="47" spans="1:5" ht="12.95" customHeight="1" x14ac:dyDescent="0.25">
      <c r="C47" s="105">
        <v>3</v>
      </c>
      <c r="D47" t="s">
        <v>353</v>
      </c>
      <c r="E47" s="145" t="s">
        <v>380</v>
      </c>
    </row>
    <row r="48" spans="1:5" ht="12.95" customHeight="1" x14ac:dyDescent="0.25">
      <c r="A48">
        <v>50</v>
      </c>
      <c r="B48" t="s">
        <v>346</v>
      </c>
      <c r="C48">
        <v>1</v>
      </c>
      <c r="D48" t="s">
        <v>347</v>
      </c>
      <c r="E48" s="145" t="s">
        <v>380</v>
      </c>
    </row>
    <row r="49" spans="3:5" ht="12.95" customHeight="1" x14ac:dyDescent="0.25">
      <c r="C49">
        <v>2</v>
      </c>
      <c r="D49" t="s">
        <v>348</v>
      </c>
      <c r="E49" s="145" t="s">
        <v>380</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7" type="noConversion"/>
  <pageMargins left="0.39370078740157483" right="0.39370078740157483" top="0.67" bottom="0.19685039370078741" header="0.19685039370078741" footer="0.19685039370078741"/>
  <pageSetup paperSize="9" scale="75" orientation="landscape" r:id="rId4"/>
  <headerFooter alignWithMargins="0">
    <oddHeader xml:space="preserve">&amp;C
COMUNE DI CANDIOLO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WhiteSpace="0" view="pageBreakPreview" zoomScale="60" zoomScaleNormal="100" workbookViewId="0">
      <selection activeCell="A9" sqref="A9:L9"/>
    </sheetView>
  </sheetViews>
  <sheetFormatPr defaultColWidth="9.140625" defaultRowHeight="12.75" x14ac:dyDescent="0.2"/>
  <cols>
    <col min="1" max="7" width="9.140625" style="3"/>
    <col min="8" max="8" width="10.140625" style="3" bestFit="1" customWidth="1"/>
    <col min="9" max="9" width="9.140625" style="3"/>
    <col min="10" max="10" width="9.7109375" style="3" customWidth="1"/>
    <col min="11" max="11" width="11.42578125" style="3" customWidth="1"/>
    <col min="12" max="12" width="13.85546875" style="3" customWidth="1"/>
    <col min="13" max="13" width="9.140625" style="3"/>
    <col min="14" max="14" width="19" style="3" bestFit="1" customWidth="1"/>
    <col min="15" max="16384" width="9.140625" style="3"/>
  </cols>
  <sheetData>
    <row r="1" spans="1:15" ht="21.75" customHeight="1" x14ac:dyDescent="0.2">
      <c r="A1" s="415"/>
      <c r="B1" s="416"/>
      <c r="C1" s="416"/>
      <c r="D1" s="416"/>
      <c r="E1" s="416"/>
      <c r="F1" s="416"/>
      <c r="G1" s="416"/>
      <c r="H1" s="416"/>
      <c r="I1" s="416"/>
      <c r="J1" s="416"/>
      <c r="K1" s="53" t="s">
        <v>111</v>
      </c>
      <c r="L1" s="54">
        <v>2018</v>
      </c>
    </row>
    <row r="2" spans="1:15" ht="24.75" customHeight="1" thickBot="1" x14ac:dyDescent="0.25">
      <c r="A2" s="417" t="s">
        <v>240</v>
      </c>
      <c r="B2" s="418"/>
      <c r="C2" s="418"/>
      <c r="D2" s="418"/>
      <c r="E2" s="418"/>
      <c r="F2" s="418"/>
      <c r="G2" s="418"/>
      <c r="H2" s="418"/>
      <c r="I2" s="418"/>
      <c r="J2" s="418"/>
      <c r="K2" s="418"/>
      <c r="L2" s="419"/>
    </row>
    <row r="3" spans="1:15" ht="13.5" customHeight="1" x14ac:dyDescent="0.2">
      <c r="A3" s="380" t="s">
        <v>241</v>
      </c>
      <c r="B3" s="381"/>
      <c r="C3" s="381"/>
      <c r="D3" s="381"/>
      <c r="E3" s="381"/>
      <c r="F3" s="381"/>
      <c r="G3" s="381"/>
      <c r="H3" s="381"/>
      <c r="I3" s="381"/>
      <c r="J3" s="381"/>
      <c r="K3" s="381"/>
      <c r="L3" s="382"/>
      <c r="M3" s="25"/>
    </row>
    <row r="4" spans="1:15" ht="15" customHeight="1" x14ac:dyDescent="0.2">
      <c r="A4" s="383" t="s">
        <v>114</v>
      </c>
      <c r="B4" s="384"/>
      <c r="C4" s="384"/>
      <c r="D4" s="384"/>
      <c r="E4" s="354">
        <f>$L$1 - 3</f>
        <v>2015</v>
      </c>
      <c r="F4" s="354"/>
      <c r="G4" s="354">
        <f>$L$1-2</f>
        <v>2016</v>
      </c>
      <c r="H4" s="354"/>
      <c r="I4" s="354">
        <f>$L$1-1</f>
        <v>2017</v>
      </c>
      <c r="J4" s="354"/>
      <c r="K4" s="385">
        <f>$L$1</f>
        <v>2018</v>
      </c>
      <c r="L4" s="386"/>
      <c r="M4" s="25"/>
      <c r="N4" s="4"/>
    </row>
    <row r="5" spans="1:15" ht="12.75" customHeight="1" x14ac:dyDescent="0.2">
      <c r="A5" s="372" t="s">
        <v>242</v>
      </c>
      <c r="B5" s="373"/>
      <c r="C5" s="373"/>
      <c r="D5" s="373"/>
      <c r="E5" s="412">
        <v>1</v>
      </c>
      <c r="F5" s="413"/>
      <c r="G5" s="412">
        <v>1</v>
      </c>
      <c r="H5" s="413"/>
      <c r="I5" s="412">
        <v>1</v>
      </c>
      <c r="J5" s="413"/>
      <c r="K5" s="412"/>
      <c r="L5" s="414"/>
    </row>
    <row r="6" spans="1:15" ht="12.75" customHeight="1" x14ac:dyDescent="0.2">
      <c r="A6" s="410" t="s">
        <v>243</v>
      </c>
      <c r="B6" s="411"/>
      <c r="C6" s="411"/>
      <c r="D6" s="411"/>
      <c r="E6" s="412">
        <v>2</v>
      </c>
      <c r="F6" s="413"/>
      <c r="G6" s="412">
        <v>2</v>
      </c>
      <c r="H6" s="413"/>
      <c r="I6" s="412">
        <v>2</v>
      </c>
      <c r="J6" s="413"/>
      <c r="K6" s="412"/>
      <c r="L6" s="414"/>
      <c r="N6" s="4"/>
    </row>
    <row r="7" spans="1:15" x14ac:dyDescent="0.2">
      <c r="A7" s="410" t="s">
        <v>244</v>
      </c>
      <c r="B7" s="411"/>
      <c r="C7" s="411"/>
      <c r="D7" s="411"/>
      <c r="E7" s="412">
        <v>2</v>
      </c>
      <c r="F7" s="413"/>
      <c r="G7" s="412">
        <v>2</v>
      </c>
      <c r="H7" s="413"/>
      <c r="I7" s="412">
        <v>2</v>
      </c>
      <c r="J7" s="413"/>
      <c r="K7" s="412"/>
      <c r="L7" s="414"/>
    </row>
    <row r="8" spans="1:15" x14ac:dyDescent="0.2">
      <c r="A8" s="404" t="s">
        <v>245</v>
      </c>
      <c r="B8" s="405"/>
      <c r="C8" s="405"/>
      <c r="D8" s="405"/>
      <c r="E8" s="420">
        <f>SUM(E5:F7)</f>
        <v>5</v>
      </c>
      <c r="F8" s="420"/>
      <c r="G8" s="420">
        <f>SUM(G5:H7)</f>
        <v>5</v>
      </c>
      <c r="H8" s="420"/>
      <c r="I8" s="420">
        <f>SUM(I5:J7)</f>
        <v>5</v>
      </c>
      <c r="J8" s="420"/>
      <c r="K8" s="420">
        <f>SUM(K5:L7)</f>
        <v>0</v>
      </c>
      <c r="L8" s="421"/>
    </row>
    <row r="9" spans="1:15" s="14" customFormat="1" ht="22.5" customHeight="1" x14ac:dyDescent="0.2">
      <c r="A9" s="395"/>
      <c r="B9" s="396"/>
      <c r="C9" s="396"/>
      <c r="D9" s="396"/>
      <c r="E9" s="396"/>
      <c r="F9" s="396"/>
      <c r="G9" s="396"/>
      <c r="H9" s="396"/>
      <c r="I9" s="396"/>
      <c r="J9" s="396"/>
      <c r="K9" s="396"/>
      <c r="L9" s="397"/>
    </row>
    <row r="10" spans="1:15" x14ac:dyDescent="0.2">
      <c r="A10" s="398" t="s">
        <v>246</v>
      </c>
      <c r="B10" s="399"/>
      <c r="C10" s="399"/>
      <c r="D10" s="399"/>
      <c r="E10" s="399"/>
      <c r="F10" s="399"/>
      <c r="G10" s="399"/>
      <c r="H10" s="399"/>
      <c r="I10" s="399"/>
      <c r="J10" s="399"/>
      <c r="K10" s="399"/>
      <c r="L10" s="400"/>
    </row>
    <row r="11" spans="1:15" x14ac:dyDescent="0.2">
      <c r="A11" s="383" t="s">
        <v>114</v>
      </c>
      <c r="B11" s="384"/>
      <c r="C11" s="384"/>
      <c r="D11" s="384"/>
      <c r="E11" s="354">
        <f>$L$1 - 3</f>
        <v>2015</v>
      </c>
      <c r="F11" s="354"/>
      <c r="G11" s="354">
        <f>$L$1-2</f>
        <v>2016</v>
      </c>
      <c r="H11" s="354"/>
      <c r="I11" s="354">
        <f>$L$1-1</f>
        <v>2017</v>
      </c>
      <c r="J11" s="354"/>
      <c r="K11" s="385">
        <f>$L$1</f>
        <v>2018</v>
      </c>
      <c r="L11" s="386"/>
    </row>
    <row r="12" spans="1:15" x14ac:dyDescent="0.2">
      <c r="A12" s="372" t="s">
        <v>242</v>
      </c>
      <c r="B12" s="373"/>
      <c r="C12" s="373"/>
      <c r="D12" s="373"/>
      <c r="E12" s="401">
        <v>51</v>
      </c>
      <c r="F12" s="401"/>
      <c r="G12" s="401">
        <v>35</v>
      </c>
      <c r="H12" s="401"/>
      <c r="I12" s="401">
        <v>36</v>
      </c>
      <c r="J12" s="401"/>
      <c r="K12" s="402"/>
      <c r="L12" s="403"/>
    </row>
    <row r="13" spans="1:15" x14ac:dyDescent="0.2">
      <c r="A13" s="410" t="s">
        <v>243</v>
      </c>
      <c r="B13" s="411"/>
      <c r="C13" s="411"/>
      <c r="D13" s="411"/>
      <c r="E13" s="401">
        <v>56</v>
      </c>
      <c r="F13" s="401"/>
      <c r="G13" s="401">
        <v>57</v>
      </c>
      <c r="H13" s="401"/>
      <c r="I13" s="401">
        <v>58</v>
      </c>
      <c r="J13" s="401"/>
      <c r="K13" s="402"/>
      <c r="L13" s="403"/>
    </row>
    <row r="14" spans="1:15" x14ac:dyDescent="0.2">
      <c r="A14" s="410" t="s">
        <v>244</v>
      </c>
      <c r="B14" s="411"/>
      <c r="C14" s="411"/>
      <c r="D14" s="411"/>
      <c r="E14" s="401">
        <v>54</v>
      </c>
      <c r="F14" s="401"/>
      <c r="G14" s="412">
        <v>55</v>
      </c>
      <c r="H14" s="413"/>
      <c r="I14" s="412">
        <v>56</v>
      </c>
      <c r="J14" s="413"/>
      <c r="K14" s="402"/>
      <c r="L14" s="403"/>
    </row>
    <row r="15" spans="1:15" x14ac:dyDescent="0.2">
      <c r="A15" s="404" t="s">
        <v>247</v>
      </c>
      <c r="B15" s="405"/>
      <c r="C15" s="405"/>
      <c r="D15" s="405"/>
      <c r="E15" s="406">
        <f>SUM(E12:F14)/3</f>
        <v>53.666666666666664</v>
      </c>
      <c r="F15" s="406"/>
      <c r="G15" s="406">
        <f>SUM(G12:H14)/3</f>
        <v>49</v>
      </c>
      <c r="H15" s="406"/>
      <c r="I15" s="406">
        <f>SUM(I12:J14)/3</f>
        <v>50</v>
      </c>
      <c r="J15" s="406"/>
      <c r="K15" s="406">
        <f>SUM(K12:L14)/3</f>
        <v>0</v>
      </c>
      <c r="L15" s="409"/>
      <c r="O15" s="45"/>
    </row>
    <row r="16" spans="1:15" ht="32.25" customHeight="1" x14ac:dyDescent="0.2">
      <c r="A16" s="395"/>
      <c r="B16" s="396"/>
      <c r="C16" s="396"/>
      <c r="D16" s="396"/>
      <c r="E16" s="396"/>
      <c r="F16" s="396"/>
      <c r="G16" s="396"/>
      <c r="H16" s="396"/>
      <c r="I16" s="396"/>
      <c r="J16" s="396"/>
      <c r="K16" s="396"/>
      <c r="L16" s="397"/>
    </row>
    <row r="17" spans="1:13" x14ac:dyDescent="0.2">
      <c r="A17" s="398" t="s">
        <v>248</v>
      </c>
      <c r="B17" s="399"/>
      <c r="C17" s="399"/>
      <c r="D17" s="399"/>
      <c r="E17" s="399"/>
      <c r="F17" s="399"/>
      <c r="G17" s="399"/>
      <c r="H17" s="399"/>
      <c r="I17" s="399"/>
      <c r="J17" s="399"/>
      <c r="K17" s="399"/>
      <c r="L17" s="400"/>
    </row>
    <row r="18" spans="1:13" x14ac:dyDescent="0.2">
      <c r="A18" s="383" t="s">
        <v>114</v>
      </c>
      <c r="B18" s="384"/>
      <c r="C18" s="384"/>
      <c r="D18" s="384"/>
      <c r="E18" s="354">
        <f>$L$1 - 3</f>
        <v>2015</v>
      </c>
      <c r="F18" s="354"/>
      <c r="G18" s="354">
        <f>$L$1-2</f>
        <v>2016</v>
      </c>
      <c r="H18" s="354"/>
      <c r="I18" s="354">
        <f>$L$1-1</f>
        <v>2017</v>
      </c>
      <c r="J18" s="354"/>
      <c r="K18" s="385">
        <f>$L$1</f>
        <v>2018</v>
      </c>
      <c r="L18" s="386"/>
    </row>
    <row r="19" spans="1:13" x14ac:dyDescent="0.2">
      <c r="A19" s="372" t="s">
        <v>249</v>
      </c>
      <c r="B19" s="373"/>
      <c r="C19" s="373"/>
      <c r="D19" s="373"/>
      <c r="E19" s="407">
        <v>0.15310000000000001</v>
      </c>
      <c r="F19" s="408"/>
      <c r="G19" s="407">
        <v>8.7300000000000003E-2</v>
      </c>
      <c r="H19" s="408"/>
      <c r="I19" s="407">
        <v>0.124</v>
      </c>
      <c r="J19" s="408"/>
      <c r="K19" s="387"/>
      <c r="L19" s="388"/>
      <c r="M19" s="152"/>
    </row>
    <row r="20" spans="1:13" ht="13.5" thickBot="1" x14ac:dyDescent="0.25">
      <c r="A20" s="389" t="s">
        <v>250</v>
      </c>
      <c r="B20" s="390"/>
      <c r="C20" s="390"/>
      <c r="D20" s="390"/>
      <c r="E20" s="391">
        <v>1.26E-2</v>
      </c>
      <c r="F20" s="392"/>
      <c r="G20" s="391">
        <v>3.2000000000000002E-3</v>
      </c>
      <c r="H20" s="392"/>
      <c r="I20" s="391">
        <v>1.72E-2</v>
      </c>
      <c r="J20" s="392"/>
      <c r="K20" s="393"/>
      <c r="L20" s="394"/>
      <c r="M20" s="152"/>
    </row>
    <row r="21" spans="1:13" x14ac:dyDescent="0.2">
      <c r="A21" s="50"/>
      <c r="B21" s="51"/>
      <c r="C21" s="51"/>
      <c r="D21" s="51"/>
      <c r="E21" s="51"/>
      <c r="F21" s="51"/>
      <c r="G21" s="51"/>
      <c r="H21" s="51"/>
      <c r="I21" s="51"/>
      <c r="J21" s="51"/>
      <c r="K21" s="51"/>
      <c r="L21" s="52"/>
    </row>
    <row r="22" spans="1:13" x14ac:dyDescent="0.2">
      <c r="A22" s="378"/>
      <c r="B22" s="311"/>
      <c r="C22" s="311"/>
      <c r="D22" s="311"/>
      <c r="E22" s="311"/>
      <c r="F22" s="311"/>
      <c r="G22" s="311"/>
      <c r="H22" s="311"/>
      <c r="I22" s="311"/>
      <c r="J22" s="311"/>
      <c r="K22" s="311"/>
      <c r="L22" s="379"/>
    </row>
    <row r="23" spans="1:13" x14ac:dyDescent="0.2">
      <c r="A23" s="50"/>
      <c r="B23" s="51"/>
      <c r="C23" s="51"/>
      <c r="D23" s="51"/>
      <c r="E23" s="51"/>
      <c r="F23" s="51"/>
      <c r="G23" s="51"/>
      <c r="H23" s="51"/>
      <c r="I23" s="51"/>
      <c r="J23" s="51"/>
      <c r="K23" s="51"/>
      <c r="L23" s="52"/>
    </row>
    <row r="24" spans="1:13" ht="13.5" thickBot="1" x14ac:dyDescent="0.25">
      <c r="A24" s="50"/>
      <c r="B24" s="51"/>
      <c r="C24" s="51"/>
      <c r="D24" s="51"/>
      <c r="E24" s="51"/>
      <c r="F24" s="51"/>
      <c r="G24" s="51"/>
      <c r="H24" s="51"/>
      <c r="I24" s="51"/>
      <c r="J24" s="51"/>
      <c r="K24" s="51"/>
      <c r="L24" s="52"/>
    </row>
    <row r="25" spans="1:13" x14ac:dyDescent="0.2">
      <c r="A25" s="380" t="s">
        <v>251</v>
      </c>
      <c r="B25" s="381"/>
      <c r="C25" s="381"/>
      <c r="D25" s="381"/>
      <c r="E25" s="381"/>
      <c r="F25" s="381"/>
      <c r="G25" s="381"/>
      <c r="H25" s="381"/>
      <c r="I25" s="381"/>
      <c r="J25" s="381"/>
      <c r="K25" s="381"/>
      <c r="L25" s="382"/>
    </row>
    <row r="26" spans="1:13" x14ac:dyDescent="0.2">
      <c r="A26" s="383" t="s">
        <v>114</v>
      </c>
      <c r="B26" s="384"/>
      <c r="C26" s="384"/>
      <c r="D26" s="384"/>
      <c r="E26" s="354">
        <f>$L$1 - 3</f>
        <v>2015</v>
      </c>
      <c r="F26" s="354"/>
      <c r="G26" s="354">
        <f>$L$1-2</f>
        <v>2016</v>
      </c>
      <c r="H26" s="354"/>
      <c r="I26" s="354">
        <f>$L$1-1</f>
        <v>2017</v>
      </c>
      <c r="J26" s="354"/>
      <c r="K26" s="385">
        <f>$L$1</f>
        <v>2018</v>
      </c>
      <c r="L26" s="386"/>
    </row>
    <row r="27" spans="1:13" ht="12.75" customHeight="1" x14ac:dyDescent="0.2">
      <c r="A27" s="372" t="s">
        <v>252</v>
      </c>
      <c r="B27" s="373"/>
      <c r="C27" s="373"/>
      <c r="D27" s="373"/>
      <c r="E27" s="374">
        <v>192304.39</v>
      </c>
      <c r="F27" s="375"/>
      <c r="G27" s="374">
        <v>194670</v>
      </c>
      <c r="H27" s="375"/>
      <c r="I27" s="374">
        <v>183648.65</v>
      </c>
      <c r="J27" s="375"/>
      <c r="K27" s="370"/>
      <c r="L27" s="371"/>
    </row>
    <row r="28" spans="1:13" ht="12.75" customHeight="1" x14ac:dyDescent="0.2">
      <c r="A28" s="372" t="s">
        <v>253</v>
      </c>
      <c r="B28" s="373"/>
      <c r="C28" s="373"/>
      <c r="D28" s="373"/>
      <c r="E28" s="374">
        <v>65</v>
      </c>
      <c r="F28" s="375"/>
      <c r="G28" s="374">
        <v>65</v>
      </c>
      <c r="H28" s="375"/>
      <c r="I28" s="374">
        <v>65</v>
      </c>
      <c r="J28" s="375"/>
      <c r="K28" s="370"/>
      <c r="L28" s="371"/>
    </row>
    <row r="29" spans="1:13" ht="12.75" customHeight="1" thickBot="1" x14ac:dyDescent="0.25">
      <c r="A29" s="366" t="s">
        <v>254</v>
      </c>
      <c r="B29" s="367"/>
      <c r="C29" s="367"/>
      <c r="D29" s="367"/>
      <c r="E29" s="368">
        <v>65</v>
      </c>
      <c r="F29" s="369"/>
      <c r="G29" s="368">
        <v>65</v>
      </c>
      <c r="H29" s="369"/>
      <c r="I29" s="368">
        <v>65</v>
      </c>
      <c r="J29" s="369"/>
      <c r="K29" s="376"/>
      <c r="L29" s="377"/>
    </row>
    <row r="30" spans="1:13" x14ac:dyDescent="0.2">
      <c r="A30" s="50"/>
      <c r="B30" s="51"/>
      <c r="C30" s="51"/>
      <c r="D30" s="51"/>
      <c r="E30" s="51"/>
      <c r="F30" s="51"/>
      <c r="G30" s="51"/>
      <c r="H30" s="51"/>
      <c r="I30" s="51"/>
      <c r="J30" s="51"/>
      <c r="K30" s="51"/>
      <c r="L30" s="52"/>
    </row>
    <row r="31" spans="1:13" ht="13.5" thickBot="1" x14ac:dyDescent="0.25">
      <c r="A31" s="50"/>
      <c r="B31" s="51"/>
      <c r="C31" s="51"/>
      <c r="D31" s="51"/>
      <c r="E31" s="51"/>
      <c r="F31" s="51"/>
      <c r="G31" s="51"/>
      <c r="H31" s="51"/>
      <c r="I31" s="51"/>
      <c r="J31" s="51"/>
      <c r="K31" s="51"/>
      <c r="L31" s="52"/>
    </row>
    <row r="32" spans="1:13" x14ac:dyDescent="0.2">
      <c r="A32" s="358" t="s">
        <v>255</v>
      </c>
      <c r="B32" s="359"/>
      <c r="C32" s="359"/>
      <c r="D32" s="359"/>
      <c r="E32" s="359"/>
      <c r="F32" s="359"/>
      <c r="G32" s="359"/>
      <c r="H32" s="359"/>
      <c r="I32" s="359"/>
      <c r="J32" s="359"/>
      <c r="K32" s="359"/>
      <c r="L32" s="360"/>
    </row>
    <row r="33" spans="1:13" x14ac:dyDescent="0.2">
      <c r="A33" s="351" t="s">
        <v>114</v>
      </c>
      <c r="B33" s="352"/>
      <c r="C33" s="352"/>
      <c r="D33" s="353"/>
      <c r="E33" s="354">
        <f>$L$1-3</f>
        <v>2015</v>
      </c>
      <c r="F33" s="354"/>
      <c r="G33" s="354">
        <f>$L$1-2</f>
        <v>2016</v>
      </c>
      <c r="H33" s="354"/>
      <c r="I33" s="354">
        <f>$L$1-1</f>
        <v>2017</v>
      </c>
      <c r="J33" s="354"/>
      <c r="K33" s="354">
        <f>$L$1</f>
        <v>2018</v>
      </c>
      <c r="L33" s="361"/>
    </row>
    <row r="34" spans="1:13" ht="12.75" customHeight="1" x14ac:dyDescent="0.2">
      <c r="A34" s="332" t="s">
        <v>256</v>
      </c>
      <c r="B34" s="333"/>
      <c r="C34" s="333"/>
      <c r="D34" s="334"/>
      <c r="E34" s="315">
        <v>0.3009</v>
      </c>
      <c r="F34" s="315"/>
      <c r="G34" s="315">
        <v>0.37019999999999997</v>
      </c>
      <c r="H34" s="315"/>
      <c r="I34" s="315">
        <v>0.30819999999999997</v>
      </c>
      <c r="J34" s="315"/>
      <c r="K34" s="336">
        <v>0.35010000000000002</v>
      </c>
      <c r="L34" s="318"/>
    </row>
    <row r="35" spans="1:13" ht="12.75" customHeight="1" x14ac:dyDescent="0.2">
      <c r="A35" s="321" t="s">
        <v>217</v>
      </c>
      <c r="B35" s="322"/>
      <c r="C35" s="322"/>
      <c r="D35" s="323"/>
      <c r="E35" s="315"/>
      <c r="F35" s="315"/>
      <c r="G35" s="315"/>
      <c r="H35" s="315"/>
      <c r="I35" s="315"/>
      <c r="J35" s="315"/>
      <c r="K35" s="336"/>
      <c r="L35" s="318"/>
    </row>
    <row r="36" spans="1:13" ht="12.75" customHeight="1" x14ac:dyDescent="0.2">
      <c r="A36" s="329" t="s">
        <v>257</v>
      </c>
      <c r="B36" s="330"/>
      <c r="C36" s="330"/>
      <c r="D36" s="331"/>
      <c r="E36" s="315"/>
      <c r="F36" s="315"/>
      <c r="G36" s="315"/>
      <c r="H36" s="315"/>
      <c r="I36" s="315"/>
      <c r="J36" s="315"/>
      <c r="K36" s="336"/>
      <c r="L36" s="318"/>
    </row>
    <row r="37" spans="1:13" ht="12.75" customHeight="1" x14ac:dyDescent="0.2">
      <c r="A37" s="332" t="s">
        <v>258</v>
      </c>
      <c r="B37" s="333"/>
      <c r="C37" s="333"/>
      <c r="D37" s="334"/>
      <c r="E37" s="362">
        <v>33616.83</v>
      </c>
      <c r="F37" s="363"/>
      <c r="G37" s="362">
        <v>38460.879999999997</v>
      </c>
      <c r="H37" s="363"/>
      <c r="I37" s="362">
        <f>I27/I8</f>
        <v>36729.729999999996</v>
      </c>
      <c r="J37" s="363"/>
      <c r="K37" s="343" t="e">
        <f>K27/K8</f>
        <v>#DIV/0!</v>
      </c>
      <c r="L37" s="344"/>
    </row>
    <row r="38" spans="1:13" ht="12.75" customHeight="1" x14ac:dyDescent="0.2">
      <c r="A38" s="321" t="s">
        <v>217</v>
      </c>
      <c r="B38" s="322"/>
      <c r="C38" s="322"/>
      <c r="D38" s="323"/>
      <c r="E38" s="364"/>
      <c r="F38" s="365"/>
      <c r="G38" s="364"/>
      <c r="H38" s="365"/>
      <c r="I38" s="364"/>
      <c r="J38" s="365"/>
      <c r="K38" s="345"/>
      <c r="L38" s="346"/>
    </row>
    <row r="39" spans="1:13" ht="12.75" customHeight="1" x14ac:dyDescent="0.2">
      <c r="A39" s="329" t="s">
        <v>259</v>
      </c>
      <c r="B39" s="330"/>
      <c r="C39" s="330"/>
      <c r="D39" s="331"/>
      <c r="E39" s="364"/>
      <c r="F39" s="365"/>
      <c r="G39" s="364"/>
      <c r="H39" s="365"/>
      <c r="I39" s="364"/>
      <c r="J39" s="365"/>
      <c r="K39" s="345"/>
      <c r="L39" s="346"/>
    </row>
    <row r="40" spans="1:13" ht="12.75" customHeight="1" x14ac:dyDescent="0.2">
      <c r="A40" s="312" t="s">
        <v>260</v>
      </c>
      <c r="B40" s="313"/>
      <c r="C40" s="313"/>
      <c r="D40" s="314"/>
      <c r="E40" s="355">
        <v>199.86</v>
      </c>
      <c r="F40" s="356"/>
      <c r="G40" s="338">
        <v>233.9469465</v>
      </c>
      <c r="H40" s="339"/>
      <c r="I40" s="338">
        <v>233.69747899999999</v>
      </c>
      <c r="J40" s="339"/>
      <c r="K40" s="343">
        <v>224.23</v>
      </c>
      <c r="L40" s="344"/>
    </row>
    <row r="41" spans="1:13" ht="12.75" customHeight="1" x14ac:dyDescent="0.2">
      <c r="A41" s="321" t="s">
        <v>217</v>
      </c>
      <c r="B41" s="322"/>
      <c r="C41" s="322"/>
      <c r="D41" s="323"/>
      <c r="E41" s="357"/>
      <c r="F41" s="335"/>
      <c r="G41" s="340"/>
      <c r="H41" s="341"/>
      <c r="I41" s="340"/>
      <c r="J41" s="341"/>
      <c r="K41" s="345"/>
      <c r="L41" s="346"/>
    </row>
    <row r="42" spans="1:13" ht="13.5" customHeight="1" x14ac:dyDescent="0.2">
      <c r="A42" s="329" t="s">
        <v>113</v>
      </c>
      <c r="B42" s="330"/>
      <c r="C42" s="330"/>
      <c r="D42" s="331"/>
      <c r="E42" s="357"/>
      <c r="F42" s="335"/>
      <c r="G42" s="340"/>
      <c r="H42" s="341"/>
      <c r="I42" s="340"/>
      <c r="J42" s="341"/>
      <c r="K42" s="345"/>
      <c r="L42" s="346"/>
    </row>
    <row r="43" spans="1:13" ht="12.75" customHeight="1" x14ac:dyDescent="0.2">
      <c r="A43" s="312" t="s">
        <v>261</v>
      </c>
      <c r="B43" s="313"/>
      <c r="C43" s="313"/>
      <c r="D43" s="314"/>
      <c r="E43" s="342">
        <v>168</v>
      </c>
      <c r="F43" s="342"/>
      <c r="G43" s="342">
        <v>164</v>
      </c>
      <c r="H43" s="342"/>
      <c r="I43" s="342">
        <v>166.6</v>
      </c>
      <c r="J43" s="342"/>
      <c r="K43" s="347">
        <v>164</v>
      </c>
      <c r="L43" s="348"/>
    </row>
    <row r="44" spans="1:13" ht="12.75" customHeight="1" x14ac:dyDescent="0.2">
      <c r="A44" s="321" t="s">
        <v>113</v>
      </c>
      <c r="B44" s="322"/>
      <c r="C44" s="322"/>
      <c r="D44" s="323"/>
      <c r="E44" s="342"/>
      <c r="F44" s="342"/>
      <c r="G44" s="342"/>
      <c r="H44" s="342"/>
      <c r="I44" s="342"/>
      <c r="J44" s="342"/>
      <c r="K44" s="349"/>
      <c r="L44" s="350"/>
      <c r="M44" s="55"/>
    </row>
    <row r="45" spans="1:13" ht="12.75" customHeight="1" x14ac:dyDescent="0.2">
      <c r="A45" s="329" t="s">
        <v>259</v>
      </c>
      <c r="B45" s="330"/>
      <c r="C45" s="330"/>
      <c r="D45" s="331"/>
      <c r="E45" s="342"/>
      <c r="F45" s="342"/>
      <c r="G45" s="342"/>
      <c r="H45" s="342"/>
      <c r="I45" s="342"/>
      <c r="J45" s="342"/>
      <c r="K45" s="349"/>
      <c r="L45" s="350"/>
    </row>
    <row r="46" spans="1:13" ht="12.75" customHeight="1" x14ac:dyDescent="0.2">
      <c r="A46" s="332" t="s">
        <v>262</v>
      </c>
      <c r="B46" s="333"/>
      <c r="C46" s="333"/>
      <c r="D46" s="334"/>
      <c r="E46" s="315">
        <f>E5/E8</f>
        <v>0.2</v>
      </c>
      <c r="F46" s="315"/>
      <c r="G46" s="315">
        <f>G5/G8</f>
        <v>0.2</v>
      </c>
      <c r="H46" s="315"/>
      <c r="I46" s="315">
        <f>I5/I8</f>
        <v>0.2</v>
      </c>
      <c r="J46" s="315"/>
      <c r="K46" s="336" t="e">
        <f>K5/K8</f>
        <v>#DIV/0!</v>
      </c>
      <c r="L46" s="318"/>
    </row>
    <row r="47" spans="1:13" ht="12.75" customHeight="1" x14ac:dyDescent="0.2">
      <c r="A47" s="321" t="s">
        <v>263</v>
      </c>
      <c r="B47" s="322"/>
      <c r="C47" s="322"/>
      <c r="D47" s="323"/>
      <c r="E47" s="315"/>
      <c r="F47" s="315"/>
      <c r="G47" s="315"/>
      <c r="H47" s="315"/>
      <c r="I47" s="315"/>
      <c r="J47" s="315"/>
      <c r="K47" s="336"/>
      <c r="L47" s="318"/>
    </row>
    <row r="48" spans="1:13" ht="12.75" customHeight="1" x14ac:dyDescent="0.2">
      <c r="A48" s="329" t="s">
        <v>259</v>
      </c>
      <c r="B48" s="330"/>
      <c r="C48" s="330"/>
      <c r="D48" s="331"/>
      <c r="E48" s="315"/>
      <c r="F48" s="315"/>
      <c r="G48" s="315"/>
      <c r="H48" s="315"/>
      <c r="I48" s="315"/>
      <c r="J48" s="315"/>
      <c r="K48" s="336"/>
      <c r="L48" s="318"/>
    </row>
    <row r="49" spans="1:12" ht="12.75" customHeight="1" x14ac:dyDescent="0.2">
      <c r="A49" s="312" t="s">
        <v>264</v>
      </c>
      <c r="B49" s="313"/>
      <c r="C49" s="313"/>
      <c r="D49" s="314"/>
      <c r="E49" s="315">
        <f>E6/E8</f>
        <v>0.4</v>
      </c>
      <c r="F49" s="315"/>
      <c r="G49" s="315">
        <f>G6/G8</f>
        <v>0.4</v>
      </c>
      <c r="H49" s="315"/>
      <c r="I49" s="315">
        <f>I6/I8</f>
        <v>0.4</v>
      </c>
      <c r="J49" s="315"/>
      <c r="K49" s="336" t="e">
        <f>K6/K8</f>
        <v>#DIV/0!</v>
      </c>
      <c r="L49" s="318"/>
    </row>
    <row r="50" spans="1:12" ht="12.75" customHeight="1" x14ac:dyDescent="0.2">
      <c r="A50" s="321" t="s">
        <v>265</v>
      </c>
      <c r="B50" s="322"/>
      <c r="C50" s="322"/>
      <c r="D50" s="323"/>
      <c r="E50" s="315"/>
      <c r="F50" s="315"/>
      <c r="G50" s="315"/>
      <c r="H50" s="315"/>
      <c r="I50" s="315"/>
      <c r="J50" s="315"/>
      <c r="K50" s="336"/>
      <c r="L50" s="318"/>
    </row>
    <row r="51" spans="1:12" ht="13.5" customHeight="1" x14ac:dyDescent="0.2">
      <c r="A51" s="337" t="s">
        <v>259</v>
      </c>
      <c r="B51" s="322"/>
      <c r="C51" s="322"/>
      <c r="D51" s="323"/>
      <c r="E51" s="315"/>
      <c r="F51" s="315"/>
      <c r="G51" s="315"/>
      <c r="H51" s="315"/>
      <c r="I51" s="315"/>
      <c r="J51" s="315"/>
      <c r="K51" s="336"/>
      <c r="L51" s="318"/>
    </row>
    <row r="52" spans="1:12" ht="13.15" customHeight="1" x14ac:dyDescent="0.2">
      <c r="A52" s="332" t="s">
        <v>266</v>
      </c>
      <c r="B52" s="333"/>
      <c r="C52" s="333"/>
      <c r="D52" s="334"/>
      <c r="E52" s="315">
        <f>E29/E28</f>
        <v>1</v>
      </c>
      <c r="F52" s="315"/>
      <c r="G52" s="315">
        <f>G29/G28</f>
        <v>1</v>
      </c>
      <c r="H52" s="315"/>
      <c r="I52" s="315">
        <f>I29/I28</f>
        <v>1</v>
      </c>
      <c r="J52" s="315"/>
      <c r="K52" s="317" t="e">
        <f>K29/K28</f>
        <v>#DIV/0!</v>
      </c>
      <c r="L52" s="318"/>
    </row>
    <row r="53" spans="1:12" ht="13.15" customHeight="1" x14ac:dyDescent="0.2">
      <c r="A53" s="321" t="s">
        <v>267</v>
      </c>
      <c r="B53" s="322"/>
      <c r="C53" s="322"/>
      <c r="D53" s="323"/>
      <c r="E53" s="315"/>
      <c r="F53" s="315"/>
      <c r="G53" s="315"/>
      <c r="H53" s="315"/>
      <c r="I53" s="315"/>
      <c r="J53" s="315"/>
      <c r="K53" s="317"/>
      <c r="L53" s="318"/>
    </row>
    <row r="54" spans="1:12" ht="13.15" customHeight="1" x14ac:dyDescent="0.2">
      <c r="A54" s="329" t="s">
        <v>268</v>
      </c>
      <c r="B54" s="330"/>
      <c r="C54" s="330"/>
      <c r="D54" s="331"/>
      <c r="E54" s="315"/>
      <c r="F54" s="315"/>
      <c r="G54" s="315"/>
      <c r="H54" s="315"/>
      <c r="I54" s="315"/>
      <c r="J54" s="315"/>
      <c r="K54" s="317"/>
      <c r="L54" s="318"/>
    </row>
    <row r="55" spans="1:12" ht="13.15" customHeight="1" x14ac:dyDescent="0.2">
      <c r="A55" s="332" t="s">
        <v>269</v>
      </c>
      <c r="B55" s="333"/>
      <c r="C55" s="333"/>
      <c r="D55" s="334"/>
      <c r="E55" s="335">
        <f>E29/E8</f>
        <v>13</v>
      </c>
      <c r="F55" s="335"/>
      <c r="G55" s="335">
        <f>G29/G8</f>
        <v>13</v>
      </c>
      <c r="H55" s="335"/>
      <c r="I55" s="335">
        <f>I29/I8</f>
        <v>13</v>
      </c>
      <c r="J55" s="335"/>
      <c r="K55" s="327" t="e">
        <f>K29/K8</f>
        <v>#DIV/0!</v>
      </c>
      <c r="L55" s="328"/>
    </row>
    <row r="56" spans="1:12" ht="13.15" customHeight="1" x14ac:dyDescent="0.2">
      <c r="A56" s="321" t="s">
        <v>270</v>
      </c>
      <c r="B56" s="322"/>
      <c r="C56" s="322"/>
      <c r="D56" s="323"/>
      <c r="E56" s="335"/>
      <c r="F56" s="335"/>
      <c r="G56" s="335"/>
      <c r="H56" s="335"/>
      <c r="I56" s="335"/>
      <c r="J56" s="335"/>
      <c r="K56" s="327"/>
      <c r="L56" s="328"/>
    </row>
    <row r="57" spans="1:12" ht="13.15" customHeight="1" x14ac:dyDescent="0.2">
      <c r="A57" s="329" t="s">
        <v>259</v>
      </c>
      <c r="B57" s="330"/>
      <c r="C57" s="330"/>
      <c r="D57" s="331"/>
      <c r="E57" s="335"/>
      <c r="F57" s="335"/>
      <c r="G57" s="335"/>
      <c r="H57" s="335"/>
      <c r="I57" s="335"/>
      <c r="J57" s="335"/>
      <c r="K57" s="327"/>
      <c r="L57" s="328"/>
    </row>
    <row r="58" spans="1:12" ht="13.15" customHeight="1" x14ac:dyDescent="0.2">
      <c r="A58" s="312" t="s">
        <v>271</v>
      </c>
      <c r="B58" s="313"/>
      <c r="C58" s="313"/>
      <c r="D58" s="314"/>
      <c r="E58" s="315">
        <f>E29/E27</f>
        <v>3.380058042356703E-4</v>
      </c>
      <c r="F58" s="315"/>
      <c r="G58" s="315">
        <f>G29/G27</f>
        <v>3.3389839215081931E-4</v>
      </c>
      <c r="H58" s="315"/>
      <c r="I58" s="315">
        <f>I29/I27</f>
        <v>3.5393671557073793E-4</v>
      </c>
      <c r="J58" s="315"/>
      <c r="K58" s="317" t="e">
        <f>K29/K27</f>
        <v>#DIV/0!</v>
      </c>
      <c r="L58" s="318"/>
    </row>
    <row r="59" spans="1:12" ht="13.15" customHeight="1" x14ac:dyDescent="0.2">
      <c r="A59" s="321" t="s">
        <v>270</v>
      </c>
      <c r="B59" s="322"/>
      <c r="C59" s="322"/>
      <c r="D59" s="323"/>
      <c r="E59" s="315"/>
      <c r="F59" s="315"/>
      <c r="G59" s="315"/>
      <c r="H59" s="315"/>
      <c r="I59" s="315"/>
      <c r="J59" s="315"/>
      <c r="K59" s="317"/>
      <c r="L59" s="318"/>
    </row>
    <row r="60" spans="1:12" ht="13.9" customHeight="1" thickBot="1" x14ac:dyDescent="0.25">
      <c r="A60" s="324" t="s">
        <v>217</v>
      </c>
      <c r="B60" s="325"/>
      <c r="C60" s="325"/>
      <c r="D60" s="326"/>
      <c r="E60" s="316"/>
      <c r="F60" s="316"/>
      <c r="G60" s="316"/>
      <c r="H60" s="316"/>
      <c r="I60" s="316"/>
      <c r="J60" s="316"/>
      <c r="K60" s="319"/>
      <c r="L60" s="320"/>
    </row>
    <row r="63" spans="1:12" x14ac:dyDescent="0.2">
      <c r="A63" s="311"/>
      <c r="B63" s="311"/>
      <c r="C63" s="311"/>
      <c r="D63" s="311"/>
      <c r="E63" s="311"/>
      <c r="F63" s="311"/>
      <c r="G63" s="311"/>
      <c r="H63" s="311"/>
      <c r="I63" s="311"/>
      <c r="J63" s="311"/>
      <c r="K63" s="311"/>
      <c r="L63" s="311"/>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7"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view="pageBreakPreview" zoomScale="60" zoomScaleNormal="100" workbookViewId="0">
      <selection activeCell="G13" sqref="G13:H13"/>
    </sheetView>
  </sheetViews>
  <sheetFormatPr defaultColWidth="9.140625" defaultRowHeight="12.75" x14ac:dyDescent="0.2"/>
  <cols>
    <col min="1" max="9" width="9.140625" style="3"/>
    <col min="10" max="10" width="10.140625" style="3" bestFit="1" customWidth="1"/>
    <col min="11" max="11" width="9.140625" style="3"/>
    <col min="12" max="12" width="9.7109375" style="3" customWidth="1"/>
    <col min="13" max="13" width="11.42578125" style="3" customWidth="1"/>
    <col min="14" max="14" width="11" style="3" customWidth="1"/>
    <col min="15" max="15" width="19" style="3" bestFit="1" customWidth="1"/>
    <col min="16" max="16384" width="9.140625" style="3"/>
  </cols>
  <sheetData>
    <row r="1" spans="1:15" ht="21.75" customHeight="1" x14ac:dyDescent="0.2">
      <c r="A1" s="415"/>
      <c r="B1" s="416"/>
      <c r="C1" s="416"/>
      <c r="D1" s="416"/>
      <c r="E1" s="416"/>
      <c r="F1" s="416"/>
      <c r="G1" s="416"/>
      <c r="H1" s="416"/>
      <c r="I1" s="416"/>
      <c r="J1" s="416"/>
      <c r="K1" s="416"/>
      <c r="L1" s="416"/>
      <c r="M1" s="53" t="s">
        <v>111</v>
      </c>
      <c r="N1" s="54">
        <v>2018</v>
      </c>
    </row>
    <row r="2" spans="1:15" ht="24.75" customHeight="1" thickBot="1" x14ac:dyDescent="0.25">
      <c r="A2" s="417" t="s">
        <v>112</v>
      </c>
      <c r="B2" s="418"/>
      <c r="C2" s="418"/>
      <c r="D2" s="418"/>
      <c r="E2" s="418"/>
      <c r="F2" s="418"/>
      <c r="G2" s="418"/>
      <c r="H2" s="418"/>
      <c r="I2" s="418"/>
      <c r="J2" s="418"/>
      <c r="K2" s="418"/>
      <c r="L2" s="418"/>
      <c r="M2" s="418"/>
      <c r="N2" s="419"/>
    </row>
    <row r="3" spans="1:15" ht="13.5" customHeight="1" x14ac:dyDescent="0.2">
      <c r="A3" s="380" t="s">
        <v>113</v>
      </c>
      <c r="B3" s="381"/>
      <c r="C3" s="381"/>
      <c r="D3" s="381"/>
      <c r="E3" s="381"/>
      <c r="F3" s="381"/>
      <c r="G3" s="381"/>
      <c r="H3" s="381"/>
      <c r="I3" s="381"/>
      <c r="J3" s="381"/>
      <c r="K3" s="381"/>
      <c r="L3" s="381"/>
      <c r="M3" s="381"/>
      <c r="N3" s="382"/>
    </row>
    <row r="4" spans="1:15" ht="15" customHeight="1" x14ac:dyDescent="0.2">
      <c r="A4" s="504" t="s">
        <v>114</v>
      </c>
      <c r="B4" s="505"/>
      <c r="C4" s="505"/>
      <c r="D4" s="505"/>
      <c r="E4" s="505"/>
      <c r="F4" s="505"/>
      <c r="G4" s="442">
        <f>N1 - 3</f>
        <v>2015</v>
      </c>
      <c r="H4" s="442"/>
      <c r="I4" s="442">
        <f>N1-2</f>
        <v>2016</v>
      </c>
      <c r="J4" s="442"/>
      <c r="K4" s="442">
        <f>N1-1</f>
        <v>2017</v>
      </c>
      <c r="L4" s="442"/>
      <c r="M4" s="507">
        <v>2017</v>
      </c>
      <c r="N4" s="508"/>
      <c r="O4" s="4"/>
    </row>
    <row r="5" spans="1:15" ht="12.75" customHeight="1" x14ac:dyDescent="0.2">
      <c r="A5" s="497" t="s">
        <v>115</v>
      </c>
      <c r="B5" s="498"/>
      <c r="C5" s="498"/>
      <c r="D5" s="498"/>
      <c r="E5" s="498"/>
      <c r="F5" s="498"/>
      <c r="G5" s="499">
        <v>826</v>
      </c>
      <c r="H5" s="500"/>
      <c r="I5" s="501">
        <v>829</v>
      </c>
      <c r="J5" s="501"/>
      <c r="K5" s="501">
        <v>829</v>
      </c>
      <c r="L5" s="501"/>
      <c r="M5" s="502"/>
      <c r="N5" s="503"/>
    </row>
    <row r="6" spans="1:15" ht="12.75" customHeight="1" x14ac:dyDescent="0.2">
      <c r="A6" s="473" t="s">
        <v>116</v>
      </c>
      <c r="B6" s="474"/>
      <c r="C6" s="474"/>
      <c r="D6" s="474"/>
      <c r="E6" s="474"/>
      <c r="F6" s="474"/>
      <c r="G6" s="488">
        <v>23</v>
      </c>
      <c r="H6" s="489"/>
      <c r="I6" s="469">
        <v>24</v>
      </c>
      <c r="J6" s="469"/>
      <c r="K6" s="469">
        <v>26</v>
      </c>
      <c r="L6" s="469"/>
      <c r="M6" s="448"/>
      <c r="N6" s="449"/>
      <c r="O6" s="4"/>
    </row>
    <row r="7" spans="1:15" hidden="1" x14ac:dyDescent="0.2">
      <c r="A7" s="476"/>
      <c r="B7" s="477"/>
      <c r="C7" s="477"/>
      <c r="D7" s="477"/>
      <c r="E7" s="477"/>
      <c r="F7" s="477"/>
      <c r="G7" s="477"/>
      <c r="H7" s="477"/>
      <c r="I7" s="477"/>
      <c r="J7" s="477"/>
      <c r="K7" s="477"/>
      <c r="L7" s="477"/>
      <c r="M7" s="477"/>
      <c r="N7" s="509"/>
    </row>
    <row r="8" spans="1:15" ht="13.15" customHeight="1" x14ac:dyDescent="0.2">
      <c r="A8" s="504" t="s">
        <v>114</v>
      </c>
      <c r="B8" s="505"/>
      <c r="C8" s="505"/>
      <c r="D8" s="505"/>
      <c r="E8" s="505"/>
      <c r="F8" s="505"/>
      <c r="G8" s="442">
        <f>N1-3</f>
        <v>2015</v>
      </c>
      <c r="H8" s="442"/>
      <c r="I8" s="442">
        <f>N1-2</f>
        <v>2016</v>
      </c>
      <c r="J8" s="442"/>
      <c r="K8" s="442">
        <f>N1-1</f>
        <v>2017</v>
      </c>
      <c r="L8" s="506"/>
      <c r="M8" s="442">
        <v>2017</v>
      </c>
      <c r="N8" s="496"/>
    </row>
    <row r="9" spans="1:15" x14ac:dyDescent="0.2">
      <c r="A9" s="495" t="s">
        <v>117</v>
      </c>
      <c r="B9" s="445"/>
      <c r="C9" s="445"/>
      <c r="D9" s="445"/>
      <c r="E9" s="445"/>
      <c r="F9" s="445"/>
      <c r="G9" s="483">
        <v>3</v>
      </c>
      <c r="H9" s="483"/>
      <c r="I9" s="483">
        <v>4</v>
      </c>
      <c r="J9" s="483"/>
      <c r="K9" s="483">
        <v>6</v>
      </c>
      <c r="L9" s="483"/>
      <c r="M9" s="448"/>
      <c r="N9" s="449"/>
    </row>
    <row r="10" spans="1:15" x14ac:dyDescent="0.2">
      <c r="A10" s="473" t="s">
        <v>118</v>
      </c>
      <c r="B10" s="474"/>
      <c r="C10" s="474"/>
      <c r="D10" s="474"/>
      <c r="E10" s="474"/>
      <c r="F10" s="474"/>
      <c r="G10" s="469">
        <v>10</v>
      </c>
      <c r="H10" s="469"/>
      <c r="I10" s="469">
        <v>7</v>
      </c>
      <c r="J10" s="469"/>
      <c r="K10" s="469">
        <v>13</v>
      </c>
      <c r="L10" s="469"/>
      <c r="M10" s="448"/>
      <c r="N10" s="449"/>
    </row>
    <row r="11" spans="1:15" ht="13.15" customHeight="1" x14ac:dyDescent="0.2">
      <c r="A11" s="473" t="s">
        <v>119</v>
      </c>
      <c r="B11" s="474"/>
      <c r="C11" s="474"/>
      <c r="D11" s="474"/>
      <c r="E11" s="474"/>
      <c r="F11" s="474"/>
      <c r="G11" s="469">
        <v>21</v>
      </c>
      <c r="H11" s="488"/>
      <c r="I11" s="469">
        <v>34</v>
      </c>
      <c r="J11" s="488"/>
      <c r="K11" s="469">
        <v>29</v>
      </c>
      <c r="L11" s="488"/>
      <c r="M11" s="448"/>
      <c r="N11" s="449"/>
    </row>
    <row r="12" spans="1:15" x14ac:dyDescent="0.2">
      <c r="A12" s="476" t="s">
        <v>120</v>
      </c>
      <c r="B12" s="477"/>
      <c r="C12" s="477"/>
      <c r="D12" s="477"/>
      <c r="E12" s="477"/>
      <c r="F12" s="477"/>
      <c r="G12" s="470">
        <v>29</v>
      </c>
      <c r="H12" s="470"/>
      <c r="I12" s="470">
        <v>26</v>
      </c>
      <c r="J12" s="470"/>
      <c r="K12" s="470">
        <v>30</v>
      </c>
      <c r="L12" s="470"/>
      <c r="M12" s="448"/>
      <c r="N12" s="449"/>
    </row>
    <row r="13" spans="1:15" s="6" customFormat="1" ht="12.75" customHeight="1" x14ac:dyDescent="0.15">
      <c r="A13" s="486" t="s">
        <v>121</v>
      </c>
      <c r="B13" s="487"/>
      <c r="C13" s="487"/>
      <c r="D13" s="487"/>
      <c r="E13" s="487"/>
      <c r="F13" s="487"/>
      <c r="G13" s="442">
        <f>N1-3</f>
        <v>2015</v>
      </c>
      <c r="H13" s="442"/>
      <c r="I13" s="442">
        <f>N1-2</f>
        <v>2016</v>
      </c>
      <c r="J13" s="442"/>
      <c r="K13" s="442">
        <f>N1-1</f>
        <v>2017</v>
      </c>
      <c r="L13" s="442"/>
      <c r="M13" s="492">
        <f>N1</f>
        <v>2018</v>
      </c>
      <c r="N13" s="444"/>
      <c r="O13" s="5"/>
    </row>
    <row r="14" spans="1:15" ht="12.75" customHeight="1" x14ac:dyDescent="0.2">
      <c r="A14" s="480" t="s">
        <v>122</v>
      </c>
      <c r="B14" s="481"/>
      <c r="C14" s="481"/>
      <c r="D14" s="481"/>
      <c r="E14" s="482" t="s">
        <v>123</v>
      </c>
      <c r="F14" s="482"/>
      <c r="G14" s="493">
        <v>39</v>
      </c>
      <c r="H14" s="494"/>
      <c r="I14" s="493">
        <v>39</v>
      </c>
      <c r="J14" s="494"/>
      <c r="K14" s="493">
        <v>42</v>
      </c>
      <c r="L14" s="494"/>
      <c r="M14" s="484"/>
      <c r="N14" s="485"/>
      <c r="O14" s="7"/>
    </row>
    <row r="15" spans="1:15" ht="12.75" customHeight="1" x14ac:dyDescent="0.2">
      <c r="A15" s="473" t="s">
        <v>124</v>
      </c>
      <c r="B15" s="474"/>
      <c r="C15" s="474"/>
      <c r="D15" s="474"/>
      <c r="E15" s="475" t="s">
        <v>125</v>
      </c>
      <c r="F15" s="475" t="s">
        <v>125</v>
      </c>
      <c r="G15" s="488">
        <v>58</v>
      </c>
      <c r="H15" s="489"/>
      <c r="I15" s="488">
        <v>59</v>
      </c>
      <c r="J15" s="489"/>
      <c r="K15" s="488">
        <v>54</v>
      </c>
      <c r="L15" s="489"/>
      <c r="M15" s="448"/>
      <c r="N15" s="449"/>
      <c r="O15" s="7"/>
    </row>
    <row r="16" spans="1:15" ht="12.75" customHeight="1" x14ac:dyDescent="0.2">
      <c r="A16" s="473" t="s">
        <v>126</v>
      </c>
      <c r="B16" s="474"/>
      <c r="C16" s="474"/>
      <c r="D16" s="474"/>
      <c r="E16" s="475" t="s">
        <v>127</v>
      </c>
      <c r="F16" s="475" t="s">
        <v>127</v>
      </c>
      <c r="G16" s="488">
        <v>112</v>
      </c>
      <c r="H16" s="489"/>
      <c r="I16" s="488">
        <v>118</v>
      </c>
      <c r="J16" s="489"/>
      <c r="K16" s="488">
        <v>115</v>
      </c>
      <c r="L16" s="489"/>
      <c r="M16" s="448"/>
      <c r="N16" s="449"/>
      <c r="O16" s="7"/>
    </row>
    <row r="17" spans="1:15" x14ac:dyDescent="0.2">
      <c r="A17" s="473" t="s">
        <v>128</v>
      </c>
      <c r="B17" s="474"/>
      <c r="C17" s="474"/>
      <c r="D17" s="474"/>
      <c r="E17" s="475" t="s">
        <v>129</v>
      </c>
      <c r="F17" s="475" t="s">
        <v>129</v>
      </c>
      <c r="G17" s="488">
        <v>406</v>
      </c>
      <c r="H17" s="489"/>
      <c r="I17" s="488">
        <v>394</v>
      </c>
      <c r="J17" s="489"/>
      <c r="K17" s="488">
        <v>401</v>
      </c>
      <c r="L17" s="489"/>
      <c r="M17" s="448"/>
      <c r="N17" s="449"/>
    </row>
    <row r="18" spans="1:15" x14ac:dyDescent="0.2">
      <c r="A18" s="476" t="s">
        <v>130</v>
      </c>
      <c r="B18" s="477"/>
      <c r="C18" s="477"/>
      <c r="D18" s="477"/>
      <c r="E18" s="478" t="s">
        <v>131</v>
      </c>
      <c r="F18" s="478" t="s">
        <v>131</v>
      </c>
      <c r="G18" s="490">
        <v>211</v>
      </c>
      <c r="H18" s="491"/>
      <c r="I18" s="490">
        <v>219</v>
      </c>
      <c r="J18" s="491"/>
      <c r="K18" s="490">
        <v>217</v>
      </c>
      <c r="L18" s="491"/>
      <c r="M18" s="471"/>
      <c r="N18" s="472"/>
    </row>
    <row r="19" spans="1:15" x14ac:dyDescent="0.2">
      <c r="A19" s="486" t="s">
        <v>132</v>
      </c>
      <c r="B19" s="487"/>
      <c r="C19" s="487"/>
      <c r="D19" s="487"/>
      <c r="E19" s="487"/>
      <c r="F19" s="487"/>
      <c r="G19" s="442">
        <f>N1-3</f>
        <v>2015</v>
      </c>
      <c r="H19" s="442"/>
      <c r="I19" s="442">
        <f>N1-2</f>
        <v>2016</v>
      </c>
      <c r="J19" s="442"/>
      <c r="K19" s="442">
        <f>N1-1</f>
        <v>2017</v>
      </c>
      <c r="L19" s="442"/>
      <c r="M19" s="492">
        <f>N1</f>
        <v>2018</v>
      </c>
      <c r="N19" s="444"/>
    </row>
    <row r="20" spans="1:15" x14ac:dyDescent="0.2">
      <c r="A20" s="480" t="s">
        <v>133</v>
      </c>
      <c r="B20" s="481"/>
      <c r="C20" s="481"/>
      <c r="D20" s="481"/>
      <c r="E20" s="482" t="s">
        <v>134</v>
      </c>
      <c r="F20" s="482"/>
      <c r="G20" s="483">
        <v>24</v>
      </c>
      <c r="H20" s="483"/>
      <c r="I20" s="483">
        <v>22</v>
      </c>
      <c r="J20" s="483"/>
      <c r="K20" s="483">
        <v>21</v>
      </c>
      <c r="L20" s="483"/>
      <c r="M20" s="484"/>
      <c r="N20" s="485"/>
    </row>
    <row r="21" spans="1:15" x14ac:dyDescent="0.2">
      <c r="A21" s="473" t="s">
        <v>135</v>
      </c>
      <c r="B21" s="474"/>
      <c r="C21" s="474"/>
      <c r="D21" s="474"/>
      <c r="E21" s="479" t="s">
        <v>136</v>
      </c>
      <c r="F21" s="475"/>
      <c r="G21" s="469">
        <v>66</v>
      </c>
      <c r="H21" s="469"/>
      <c r="I21" s="469">
        <v>67</v>
      </c>
      <c r="J21" s="469"/>
      <c r="K21" s="469">
        <v>65</v>
      </c>
      <c r="L21" s="469"/>
      <c r="M21" s="448"/>
      <c r="N21" s="449"/>
    </row>
    <row r="22" spans="1:15" x14ac:dyDescent="0.2">
      <c r="A22" s="473" t="s">
        <v>137</v>
      </c>
      <c r="B22" s="474"/>
      <c r="C22" s="474"/>
      <c r="D22" s="474"/>
      <c r="E22" s="475" t="s">
        <v>138</v>
      </c>
      <c r="F22" s="475"/>
      <c r="G22" s="469">
        <v>130</v>
      </c>
      <c r="H22" s="469"/>
      <c r="I22" s="469">
        <v>132</v>
      </c>
      <c r="J22" s="469"/>
      <c r="K22" s="469">
        <v>126</v>
      </c>
      <c r="L22" s="469"/>
      <c r="M22" s="448"/>
      <c r="N22" s="449"/>
    </row>
    <row r="23" spans="1:15" x14ac:dyDescent="0.2">
      <c r="A23" s="473" t="s">
        <v>31</v>
      </c>
      <c r="B23" s="474"/>
      <c r="C23" s="474"/>
      <c r="D23" s="474"/>
      <c r="E23" s="475" t="s">
        <v>139</v>
      </c>
      <c r="F23" s="475"/>
      <c r="G23" s="469">
        <v>91</v>
      </c>
      <c r="H23" s="469"/>
      <c r="I23" s="469">
        <v>92</v>
      </c>
      <c r="J23" s="469"/>
      <c r="K23" s="469">
        <v>86</v>
      </c>
      <c r="L23" s="469"/>
      <c r="M23" s="448"/>
      <c r="N23" s="449"/>
    </row>
    <row r="24" spans="1:15" x14ac:dyDescent="0.2">
      <c r="A24" s="476" t="s">
        <v>383</v>
      </c>
      <c r="B24" s="477"/>
      <c r="C24" s="477"/>
      <c r="D24" s="477"/>
      <c r="E24" s="478" t="s">
        <v>384</v>
      </c>
      <c r="F24" s="478"/>
      <c r="G24" s="470">
        <v>639</v>
      </c>
      <c r="H24" s="470"/>
      <c r="I24" s="470">
        <v>644</v>
      </c>
      <c r="J24" s="470"/>
      <c r="K24" s="470">
        <v>643</v>
      </c>
      <c r="L24" s="470"/>
      <c r="M24" s="471"/>
      <c r="N24" s="472"/>
    </row>
    <row r="25" spans="1:15" ht="15.75" customHeight="1" thickBot="1" x14ac:dyDescent="0.25">
      <c r="A25" s="8" t="s">
        <v>140</v>
      </c>
      <c r="B25" s="9"/>
      <c r="C25" s="10"/>
      <c r="D25" s="11"/>
      <c r="E25" s="12"/>
      <c r="F25" s="9"/>
      <c r="G25" s="10"/>
      <c r="H25" s="13"/>
      <c r="I25" s="457"/>
      <c r="J25" s="458"/>
      <c r="K25" s="458"/>
      <c r="L25" s="459"/>
      <c r="M25" s="460"/>
      <c r="N25" s="461"/>
    </row>
    <row r="26" spans="1:15" x14ac:dyDescent="0.2">
      <c r="A26" s="50"/>
      <c r="B26" s="51"/>
      <c r="C26" s="51"/>
      <c r="D26" s="51"/>
      <c r="E26" s="51"/>
      <c r="F26" s="51"/>
      <c r="G26" s="51"/>
      <c r="H26" s="51"/>
      <c r="I26" s="51"/>
      <c r="J26" s="51"/>
      <c r="K26" s="51"/>
      <c r="L26" s="51"/>
      <c r="M26" s="51"/>
      <c r="N26" s="52"/>
    </row>
    <row r="27" spans="1:15" ht="13.5" thickBot="1" x14ac:dyDescent="0.25">
      <c r="A27" s="50"/>
      <c r="B27" s="51"/>
      <c r="C27" s="51"/>
      <c r="D27" s="51"/>
      <c r="E27" s="51"/>
      <c r="F27" s="51"/>
      <c r="G27" s="51"/>
      <c r="H27" s="51"/>
      <c r="I27" s="51"/>
      <c r="J27" s="51"/>
      <c r="K27" s="51"/>
      <c r="L27" s="51"/>
      <c r="M27" s="51"/>
      <c r="N27" s="52"/>
    </row>
    <row r="28" spans="1:15" x14ac:dyDescent="0.2">
      <c r="A28" s="462" t="s">
        <v>141</v>
      </c>
      <c r="B28" s="463"/>
      <c r="C28" s="463"/>
      <c r="D28" s="463"/>
      <c r="E28" s="463"/>
      <c r="F28" s="463"/>
      <c r="G28" s="463"/>
      <c r="H28" s="463"/>
      <c r="I28" s="463"/>
      <c r="J28" s="463"/>
      <c r="K28" s="463"/>
      <c r="L28" s="463"/>
      <c r="M28" s="463"/>
      <c r="N28" s="464"/>
    </row>
    <row r="29" spans="1:15" x14ac:dyDescent="0.2">
      <c r="A29" s="465" t="s">
        <v>142</v>
      </c>
      <c r="B29" s="466"/>
      <c r="C29" s="466"/>
      <c r="D29" s="466"/>
      <c r="E29" s="466"/>
      <c r="F29" s="466"/>
      <c r="G29" s="466"/>
      <c r="H29" s="466"/>
      <c r="I29" s="466"/>
      <c r="J29" s="466"/>
      <c r="K29" s="466"/>
      <c r="L29" s="466"/>
      <c r="M29" s="467">
        <v>7</v>
      </c>
      <c r="N29" s="468"/>
      <c r="O29" s="14"/>
    </row>
    <row r="30" spans="1:15" x14ac:dyDescent="0.2">
      <c r="A30" s="447" t="s">
        <v>143</v>
      </c>
      <c r="B30" s="433"/>
      <c r="C30" s="433"/>
      <c r="D30" s="433"/>
      <c r="E30" s="433"/>
      <c r="F30" s="433"/>
      <c r="G30" s="433"/>
      <c r="H30" s="433"/>
      <c r="I30" s="433"/>
      <c r="J30" s="433"/>
      <c r="K30" s="433"/>
      <c r="L30" s="433"/>
      <c r="M30" s="448">
        <v>0</v>
      </c>
      <c r="N30" s="449"/>
    </row>
    <row r="31" spans="1:15" ht="13.5" customHeight="1" x14ac:dyDescent="0.2">
      <c r="A31" s="454" t="s">
        <v>144</v>
      </c>
      <c r="B31" s="455"/>
      <c r="C31" s="455"/>
      <c r="D31" s="455"/>
      <c r="E31" s="455"/>
      <c r="F31" s="455"/>
      <c r="G31" s="455"/>
      <c r="H31" s="455"/>
      <c r="I31" s="455"/>
      <c r="J31" s="455"/>
      <c r="K31" s="455"/>
      <c r="L31" s="455"/>
      <c r="M31" s="455"/>
      <c r="N31" s="456"/>
    </row>
    <row r="32" spans="1:15" x14ac:dyDescent="0.2">
      <c r="A32" s="447" t="s">
        <v>145</v>
      </c>
      <c r="B32" s="433"/>
      <c r="C32" s="433"/>
      <c r="D32" s="433"/>
      <c r="E32" s="433"/>
      <c r="F32" s="433"/>
      <c r="G32" s="433"/>
      <c r="H32" s="433"/>
      <c r="I32" s="433"/>
      <c r="J32" s="433"/>
      <c r="K32" s="433"/>
      <c r="L32" s="433"/>
      <c r="M32" s="448">
        <v>0</v>
      </c>
      <c r="N32" s="449"/>
    </row>
    <row r="33" spans="1:14" ht="13.5" thickBot="1" x14ac:dyDescent="0.25">
      <c r="A33" s="450" t="s">
        <v>146</v>
      </c>
      <c r="B33" s="451"/>
      <c r="C33" s="451"/>
      <c r="D33" s="451"/>
      <c r="E33" s="451"/>
      <c r="F33" s="451"/>
      <c r="G33" s="451"/>
      <c r="H33" s="451"/>
      <c r="I33" s="451"/>
      <c r="J33" s="451"/>
      <c r="K33" s="451"/>
      <c r="L33" s="451"/>
      <c r="M33" s="452">
        <v>0</v>
      </c>
      <c r="N33" s="453"/>
    </row>
    <row r="34" spans="1:14" x14ac:dyDescent="0.2">
      <c r="A34" s="50"/>
      <c r="B34" s="51"/>
      <c r="C34" s="51"/>
      <c r="D34" s="51"/>
      <c r="E34" s="51"/>
      <c r="F34" s="51"/>
      <c r="G34" s="51"/>
      <c r="H34" s="51"/>
      <c r="I34" s="51"/>
      <c r="J34" s="51"/>
      <c r="K34" s="51"/>
      <c r="L34" s="51"/>
      <c r="M34" s="51"/>
      <c r="N34" s="52"/>
    </row>
    <row r="35" spans="1:14" ht="13.5" thickBot="1" x14ac:dyDescent="0.25">
      <c r="A35" s="50"/>
      <c r="B35" s="51"/>
      <c r="C35" s="51"/>
      <c r="D35" s="51"/>
      <c r="E35" s="51"/>
      <c r="F35" s="51"/>
      <c r="G35" s="51"/>
      <c r="H35" s="51"/>
      <c r="I35" s="51"/>
      <c r="J35" s="51"/>
      <c r="K35" s="51"/>
      <c r="L35" s="51"/>
      <c r="M35" s="51"/>
      <c r="N35" s="52"/>
    </row>
    <row r="36" spans="1:14" x14ac:dyDescent="0.2">
      <c r="A36" s="380" t="s">
        <v>147</v>
      </c>
      <c r="B36" s="381"/>
      <c r="C36" s="381"/>
      <c r="D36" s="381"/>
      <c r="E36" s="381"/>
      <c r="F36" s="381"/>
      <c r="G36" s="381"/>
      <c r="H36" s="381"/>
      <c r="I36" s="381"/>
      <c r="J36" s="381"/>
      <c r="K36" s="381"/>
      <c r="L36" s="381"/>
      <c r="M36" s="381"/>
      <c r="N36" s="382"/>
    </row>
    <row r="37" spans="1:14" x14ac:dyDescent="0.2">
      <c r="A37" s="15" t="s">
        <v>148</v>
      </c>
      <c r="B37" s="16"/>
      <c r="C37" s="16"/>
      <c r="D37" s="16"/>
      <c r="E37" s="16"/>
      <c r="F37" s="16"/>
      <c r="G37" s="442">
        <f>N1-3</f>
        <v>2015</v>
      </c>
      <c r="H37" s="442"/>
      <c r="I37" s="442">
        <f>N1-2</f>
        <v>2016</v>
      </c>
      <c r="J37" s="442"/>
      <c r="K37" s="442">
        <f>N1-1</f>
        <v>2017</v>
      </c>
      <c r="L37" s="442"/>
      <c r="M37" s="443">
        <f>N1</f>
        <v>2018</v>
      </c>
      <c r="N37" s="444"/>
    </row>
    <row r="38" spans="1:14" x14ac:dyDescent="0.2">
      <c r="A38" s="439" t="s">
        <v>149</v>
      </c>
      <c r="B38" s="440"/>
      <c r="C38" s="440"/>
      <c r="D38" s="17" t="s">
        <v>150</v>
      </c>
      <c r="E38" s="440"/>
      <c r="F38" s="441"/>
      <c r="G38" s="445">
        <v>0.5</v>
      </c>
      <c r="H38" s="445"/>
      <c r="I38" s="445">
        <v>0.5</v>
      </c>
      <c r="J38" s="445"/>
      <c r="K38" s="445">
        <v>0.5</v>
      </c>
      <c r="L38" s="445"/>
      <c r="M38" s="445">
        <v>0.5</v>
      </c>
      <c r="N38" s="446"/>
    </row>
    <row r="39" spans="1:14" x14ac:dyDescent="0.2">
      <c r="A39" s="430" t="s">
        <v>151</v>
      </c>
      <c r="B39" s="431"/>
      <c r="C39" s="431"/>
      <c r="D39" s="18" t="s">
        <v>150</v>
      </c>
      <c r="E39" s="431"/>
      <c r="F39" s="432"/>
      <c r="G39" s="433">
        <v>1.6</v>
      </c>
      <c r="H39" s="433"/>
      <c r="I39" s="433">
        <v>1.6</v>
      </c>
      <c r="J39" s="433"/>
      <c r="K39" s="433">
        <v>1.6</v>
      </c>
      <c r="L39" s="433"/>
      <c r="M39" s="433">
        <v>1.6</v>
      </c>
      <c r="N39" s="434"/>
    </row>
    <row r="40" spans="1:14" x14ac:dyDescent="0.2">
      <c r="A40" s="430" t="s">
        <v>152</v>
      </c>
      <c r="B40" s="431"/>
      <c r="C40" s="431"/>
      <c r="D40" s="18" t="s">
        <v>150</v>
      </c>
      <c r="E40" s="431"/>
      <c r="F40" s="432"/>
      <c r="G40" s="433">
        <v>16</v>
      </c>
      <c r="H40" s="433"/>
      <c r="I40" s="433">
        <v>16</v>
      </c>
      <c r="J40" s="433"/>
      <c r="K40" s="433">
        <v>16</v>
      </c>
      <c r="L40" s="433"/>
      <c r="M40" s="433">
        <v>16</v>
      </c>
      <c r="N40" s="434"/>
    </row>
    <row r="41" spans="1:14" x14ac:dyDescent="0.2">
      <c r="A41" s="430" t="s">
        <v>153</v>
      </c>
      <c r="B41" s="431"/>
      <c r="C41" s="431"/>
      <c r="D41" s="18" t="s">
        <v>150</v>
      </c>
      <c r="E41" s="431"/>
      <c r="F41" s="432"/>
      <c r="G41" s="433">
        <v>30</v>
      </c>
      <c r="H41" s="433"/>
      <c r="I41" s="433">
        <v>30</v>
      </c>
      <c r="J41" s="433"/>
      <c r="K41" s="433">
        <v>30</v>
      </c>
      <c r="L41" s="433"/>
      <c r="M41" s="433">
        <v>30</v>
      </c>
      <c r="N41" s="434"/>
    </row>
    <row r="42" spans="1:14" ht="13.5" thickBot="1" x14ac:dyDescent="0.25">
      <c r="A42" s="423" t="s">
        <v>154</v>
      </c>
      <c r="B42" s="424"/>
      <c r="C42" s="424"/>
      <c r="D42" s="19" t="s">
        <v>150</v>
      </c>
      <c r="E42" s="425"/>
      <c r="F42" s="426"/>
      <c r="G42" s="427"/>
      <c r="H42" s="427"/>
      <c r="I42" s="427"/>
      <c r="J42" s="427"/>
      <c r="K42" s="427"/>
      <c r="L42" s="427"/>
      <c r="M42" s="435"/>
      <c r="N42" s="436"/>
    </row>
    <row r="43" spans="1:14" ht="13.5" thickBot="1" x14ac:dyDescent="0.25">
      <c r="A43" s="20"/>
      <c r="B43" s="21"/>
      <c r="C43" s="21"/>
      <c r="D43" s="21"/>
      <c r="E43" s="428" t="s">
        <v>155</v>
      </c>
      <c r="F43" s="429"/>
      <c r="G43" s="428">
        <f>SUM(G38:H42)</f>
        <v>48.1</v>
      </c>
      <c r="H43" s="429"/>
      <c r="I43" s="428">
        <f>SUM(I38:J42)</f>
        <v>48.1</v>
      </c>
      <c r="J43" s="429"/>
      <c r="K43" s="428">
        <f>SUM(K38:L42)</f>
        <v>48.1</v>
      </c>
      <c r="L43" s="429"/>
      <c r="M43" s="437">
        <f>(M38+M39+M40+M41+M42)</f>
        <v>48.1</v>
      </c>
      <c r="N43" s="438"/>
    </row>
    <row r="46" spans="1:14" x14ac:dyDescent="0.2">
      <c r="A46" s="422"/>
      <c r="B46" s="422"/>
      <c r="C46" s="422"/>
      <c r="E46" s="22"/>
    </row>
    <row r="48" spans="1:14" x14ac:dyDescent="0.2">
      <c r="A48" s="422"/>
      <c r="B48" s="422"/>
    </row>
    <row r="49" spans="1:2" x14ac:dyDescent="0.2">
      <c r="A49" s="422"/>
      <c r="B49" s="422"/>
    </row>
    <row r="50" spans="1:2" x14ac:dyDescent="0.2">
      <c r="A50" s="422"/>
      <c r="B50" s="422"/>
    </row>
    <row r="51" spans="1:2" x14ac:dyDescent="0.2">
      <c r="A51" s="422"/>
      <c r="B51" s="422"/>
    </row>
    <row r="52" spans="1:2" x14ac:dyDescent="0.2">
      <c r="A52" s="422"/>
      <c r="B52" s="422"/>
    </row>
    <row r="53" spans="1:2" x14ac:dyDescent="0.2">
      <c r="A53" s="422"/>
      <c r="B53" s="422"/>
    </row>
    <row r="54" spans="1:2" x14ac:dyDescent="0.2">
      <c r="A54" s="422"/>
      <c r="B54" s="422"/>
    </row>
    <row r="55" spans="1:2" x14ac:dyDescent="0.2">
      <c r="A55" s="422"/>
      <c r="B55" s="422"/>
    </row>
    <row r="56" spans="1:2" x14ac:dyDescent="0.2">
      <c r="A56" s="422"/>
      <c r="B56" s="422"/>
    </row>
    <row r="57" spans="1:2" x14ac:dyDescent="0.2">
      <c r="A57" s="422"/>
      <c r="B57" s="422"/>
    </row>
    <row r="58" spans="1:2" x14ac:dyDescent="0.2">
      <c r="A58" s="422"/>
      <c r="B58" s="422"/>
    </row>
    <row r="59" spans="1:2" x14ac:dyDescent="0.2">
      <c r="A59" s="422"/>
      <c r="B59" s="422"/>
    </row>
    <row r="60" spans="1:2" x14ac:dyDescent="0.2">
      <c r="A60" s="422"/>
      <c r="B60" s="422"/>
    </row>
    <row r="61" spans="1:2" x14ac:dyDescent="0.2">
      <c r="A61" s="422"/>
      <c r="B61" s="422"/>
    </row>
    <row r="62" spans="1:2" x14ac:dyDescent="0.2">
      <c r="A62" s="422"/>
      <c r="B62" s="422"/>
    </row>
    <row r="63" spans="1:2" x14ac:dyDescent="0.2">
      <c r="A63" s="422"/>
      <c r="B63" s="422"/>
    </row>
    <row r="64" spans="1:2" x14ac:dyDescent="0.2">
      <c r="A64" s="422"/>
      <c r="B64" s="422"/>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7" type="noConversion"/>
  <pageMargins left="0.39370078740157483" right="0.39370078740157483" top="0.67" bottom="0.19685039370078741" header="0.19685039370078741" footer="0.19685039370078741"/>
  <pageSetup paperSize="9" scale="98"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view="pageBreakPreview" topLeftCell="A16" zoomScale="60" zoomScaleNormal="100" zoomScalePageLayoutView="90" workbookViewId="0">
      <selection activeCell="Q6" sqref="Q6"/>
    </sheetView>
  </sheetViews>
  <sheetFormatPr defaultColWidth="9.140625" defaultRowHeight="12.75" x14ac:dyDescent="0.2"/>
  <cols>
    <col min="1" max="4" width="9.140625" style="3"/>
    <col min="5" max="6" width="14" style="3" bestFit="1" customWidth="1"/>
    <col min="7" max="7" width="14.28515625" style="3" bestFit="1" customWidth="1"/>
    <col min="8" max="8" width="12.7109375" style="3" customWidth="1"/>
    <col min="9" max="9" width="12.42578125" style="3" customWidth="1"/>
    <col min="10" max="10" width="13" style="3" customWidth="1"/>
    <col min="11" max="11" width="12.85546875" style="3" customWidth="1"/>
    <col min="12" max="12" width="13" style="3" customWidth="1"/>
    <col min="13" max="13" width="9.140625" style="3"/>
    <col min="14" max="14" width="19" style="3" bestFit="1" customWidth="1"/>
    <col min="15" max="16384" width="9.140625" style="3"/>
  </cols>
  <sheetData>
    <row r="1" spans="1:15" ht="21.75" customHeight="1" x14ac:dyDescent="0.2">
      <c r="A1" s="588"/>
      <c r="B1" s="589"/>
      <c r="C1" s="589"/>
      <c r="D1" s="589"/>
      <c r="E1" s="589"/>
      <c r="F1" s="589"/>
      <c r="G1" s="589"/>
      <c r="H1" s="589"/>
      <c r="I1" s="589"/>
      <c r="J1" s="589"/>
      <c r="K1" s="23" t="s">
        <v>111</v>
      </c>
      <c r="L1" s="24">
        <v>2018</v>
      </c>
    </row>
    <row r="2" spans="1:15" ht="24.75" customHeight="1" x14ac:dyDescent="0.2">
      <c r="A2" s="590" t="s">
        <v>156</v>
      </c>
      <c r="B2" s="591"/>
      <c r="C2" s="591"/>
      <c r="D2" s="591"/>
      <c r="E2" s="591"/>
      <c r="F2" s="591"/>
      <c r="G2" s="591"/>
      <c r="H2" s="591"/>
      <c r="I2" s="591"/>
      <c r="J2" s="591"/>
      <c r="K2" s="591"/>
      <c r="L2" s="592"/>
    </row>
    <row r="3" spans="1:15" x14ac:dyDescent="0.2">
      <c r="A3" s="593" t="s">
        <v>157</v>
      </c>
      <c r="B3" s="594"/>
      <c r="C3" s="594"/>
      <c r="D3" s="594"/>
      <c r="E3" s="594"/>
      <c r="F3" s="594"/>
      <c r="G3" s="594"/>
      <c r="H3" s="594"/>
      <c r="I3" s="594"/>
      <c r="J3" s="594"/>
      <c r="K3" s="594"/>
      <c r="L3" s="595"/>
      <c r="M3" s="25"/>
      <c r="N3" s="25"/>
      <c r="O3" s="25"/>
    </row>
    <row r="4" spans="1:15" ht="16.5" customHeight="1" x14ac:dyDescent="0.2">
      <c r="A4" s="596" t="s">
        <v>158</v>
      </c>
      <c r="B4" s="597"/>
      <c r="C4" s="597"/>
      <c r="D4" s="597"/>
      <c r="E4" s="550">
        <f>$L$1-3</f>
        <v>2015</v>
      </c>
      <c r="F4" s="550"/>
      <c r="G4" s="550">
        <f>$L$1-2</f>
        <v>2016</v>
      </c>
      <c r="H4" s="550"/>
      <c r="I4" s="550">
        <f>$L$1-1</f>
        <v>2017</v>
      </c>
      <c r="J4" s="550"/>
      <c r="K4" s="550">
        <f>$L$1</f>
        <v>2018</v>
      </c>
      <c r="L4" s="551"/>
    </row>
    <row r="5" spans="1:15" ht="18" customHeight="1" x14ac:dyDescent="0.2">
      <c r="A5" s="598"/>
      <c r="B5" s="599"/>
      <c r="C5" s="597"/>
      <c r="D5" s="597"/>
      <c r="E5" s="28" t="s">
        <v>387</v>
      </c>
      <c r="F5" s="27" t="s">
        <v>159</v>
      </c>
      <c r="G5" s="28" t="s">
        <v>387</v>
      </c>
      <c r="H5" s="27" t="s">
        <v>159</v>
      </c>
      <c r="I5" s="28" t="s">
        <v>387</v>
      </c>
      <c r="J5" s="27" t="s">
        <v>159</v>
      </c>
      <c r="K5" s="28" t="s">
        <v>387</v>
      </c>
      <c r="L5" s="29" t="s">
        <v>159</v>
      </c>
    </row>
    <row r="6" spans="1:15" ht="24.75" customHeight="1" x14ac:dyDescent="0.2">
      <c r="A6" s="569" t="s">
        <v>160</v>
      </c>
      <c r="B6" s="570"/>
      <c r="C6" s="570"/>
      <c r="D6" s="570"/>
      <c r="E6" s="30"/>
      <c r="F6" s="31"/>
      <c r="G6" s="32"/>
      <c r="H6" s="31"/>
      <c r="I6" s="32">
        <v>21859.07</v>
      </c>
      <c r="J6" s="31"/>
      <c r="K6" s="33"/>
      <c r="L6" s="34"/>
    </row>
    <row r="7" spans="1:15" ht="24.75" customHeight="1" x14ac:dyDescent="0.2">
      <c r="A7" s="569" t="s">
        <v>161</v>
      </c>
      <c r="B7" s="570"/>
      <c r="C7" s="570"/>
      <c r="D7" s="570"/>
      <c r="E7" s="32">
        <v>15375.23</v>
      </c>
      <c r="F7" s="31"/>
      <c r="G7" s="32"/>
      <c r="H7" s="31"/>
      <c r="I7" s="32">
        <v>0</v>
      </c>
      <c r="J7" s="31"/>
      <c r="K7" s="33"/>
      <c r="L7" s="34"/>
    </row>
    <row r="8" spans="1:15" ht="24.75" customHeight="1" x14ac:dyDescent="0.2">
      <c r="A8" s="569" t="s">
        <v>162</v>
      </c>
      <c r="B8" s="570"/>
      <c r="C8" s="570"/>
      <c r="D8" s="570"/>
      <c r="E8" s="32">
        <v>536559.16</v>
      </c>
      <c r="F8" s="36">
        <v>459534.8</v>
      </c>
      <c r="G8" s="32">
        <v>530025</v>
      </c>
      <c r="H8" s="36">
        <v>445432.64</v>
      </c>
      <c r="I8" s="32">
        <v>525524</v>
      </c>
      <c r="J8" s="36">
        <v>399952.89</v>
      </c>
      <c r="K8" s="37"/>
      <c r="L8" s="37"/>
    </row>
    <row r="9" spans="1:15" ht="24.75" customHeight="1" x14ac:dyDescent="0.2">
      <c r="A9" s="569" t="s">
        <v>163</v>
      </c>
      <c r="B9" s="570"/>
      <c r="C9" s="570"/>
      <c r="D9" s="570"/>
      <c r="E9" s="32">
        <v>15272.12</v>
      </c>
      <c r="F9" s="36">
        <v>7744.76</v>
      </c>
      <c r="G9" s="32">
        <v>22953</v>
      </c>
      <c r="H9" s="36">
        <v>11869.48</v>
      </c>
      <c r="I9" s="32">
        <v>27260</v>
      </c>
      <c r="J9" s="36">
        <v>9745.5400000000009</v>
      </c>
      <c r="K9" s="33"/>
      <c r="L9" s="37"/>
      <c r="N9" s="38"/>
    </row>
    <row r="10" spans="1:15" ht="24.75" customHeight="1" x14ac:dyDescent="0.2">
      <c r="A10" s="569" t="s">
        <v>164</v>
      </c>
      <c r="B10" s="570"/>
      <c r="C10" s="570"/>
      <c r="D10" s="570"/>
      <c r="E10" s="32">
        <v>98145.53</v>
      </c>
      <c r="F10" s="36">
        <v>63471.62</v>
      </c>
      <c r="G10" s="32">
        <v>140119</v>
      </c>
      <c r="H10" s="36">
        <v>76560.75</v>
      </c>
      <c r="I10" s="32">
        <v>116868</v>
      </c>
      <c r="J10" s="36">
        <v>72012.639999999999</v>
      </c>
      <c r="K10" s="33"/>
      <c r="L10" s="37"/>
    </row>
    <row r="11" spans="1:15" ht="24.75" customHeight="1" x14ac:dyDescent="0.2">
      <c r="A11" s="569" t="s">
        <v>165</v>
      </c>
      <c r="B11" s="570"/>
      <c r="C11" s="570"/>
      <c r="D11" s="570"/>
      <c r="E11" s="32">
        <v>14996.84</v>
      </c>
      <c r="F11" s="36">
        <v>7855.06</v>
      </c>
      <c r="G11" s="32">
        <v>58400</v>
      </c>
      <c r="H11" s="36">
        <v>42309.72</v>
      </c>
      <c r="I11" s="32">
        <v>38000</v>
      </c>
      <c r="J11" s="36">
        <v>10433.11</v>
      </c>
      <c r="K11" s="33"/>
      <c r="L11" s="37"/>
    </row>
    <row r="12" spans="1:15" ht="24.75" customHeight="1" x14ac:dyDescent="0.2">
      <c r="A12" s="510" t="s">
        <v>385</v>
      </c>
      <c r="B12" s="511"/>
      <c r="C12" s="511"/>
      <c r="D12" s="512"/>
      <c r="E12" s="32"/>
      <c r="F12" s="36"/>
      <c r="G12" s="32"/>
      <c r="H12" s="36"/>
      <c r="I12" s="32">
        <v>90000</v>
      </c>
      <c r="J12" s="36"/>
      <c r="K12" s="33"/>
      <c r="L12" s="37"/>
    </row>
    <row r="13" spans="1:15" ht="24.75" customHeight="1" x14ac:dyDescent="0.2">
      <c r="A13" s="569" t="s">
        <v>166</v>
      </c>
      <c r="B13" s="570"/>
      <c r="C13" s="570"/>
      <c r="D13" s="570"/>
      <c r="E13" s="32">
        <v>150555.88</v>
      </c>
      <c r="F13" s="36">
        <v>150555.88</v>
      </c>
      <c r="G13" s="32">
        <v>0</v>
      </c>
      <c r="H13" s="36">
        <v>0</v>
      </c>
      <c r="I13" s="32">
        <v>90000</v>
      </c>
      <c r="J13" s="36"/>
      <c r="K13" s="33"/>
      <c r="L13" s="37"/>
    </row>
    <row r="14" spans="1:15" ht="24.75" customHeight="1" x14ac:dyDescent="0.2">
      <c r="A14" s="510" t="s">
        <v>386</v>
      </c>
      <c r="B14" s="511"/>
      <c r="C14" s="511"/>
      <c r="D14" s="512"/>
      <c r="E14" s="32"/>
      <c r="F14" s="36"/>
      <c r="G14" s="32">
        <v>178000</v>
      </c>
      <c r="H14" s="36">
        <v>0</v>
      </c>
      <c r="I14" s="32">
        <v>162500</v>
      </c>
      <c r="J14" s="36"/>
      <c r="K14" s="33"/>
      <c r="L14" s="37"/>
    </row>
    <row r="15" spans="1:15" ht="24.75" customHeight="1" x14ac:dyDescent="0.2">
      <c r="A15" s="585" t="s">
        <v>167</v>
      </c>
      <c r="B15" s="575"/>
      <c r="C15" s="575"/>
      <c r="D15" s="575"/>
      <c r="E15" s="32">
        <v>98376.35</v>
      </c>
      <c r="F15" s="36">
        <v>95398.09</v>
      </c>
      <c r="G15" s="32">
        <v>177033</v>
      </c>
      <c r="H15" s="36">
        <v>93150.25</v>
      </c>
      <c r="I15" s="32">
        <v>182333</v>
      </c>
      <c r="J15" s="36">
        <v>88991.11</v>
      </c>
      <c r="K15" s="33"/>
      <c r="L15" s="37"/>
    </row>
    <row r="16" spans="1:15" ht="24.75" customHeight="1" thickBot="1" x14ac:dyDescent="0.25">
      <c r="A16" s="576" t="s">
        <v>168</v>
      </c>
      <c r="B16" s="577"/>
      <c r="C16" s="577"/>
      <c r="D16" s="577"/>
      <c r="E16" s="39">
        <f t="shared" ref="E16:K16" si="0">SUM(E6:E15)</f>
        <v>929281.11</v>
      </c>
      <c r="F16" s="39">
        <f t="shared" si="0"/>
        <v>784560.21000000008</v>
      </c>
      <c r="G16" s="39">
        <f t="shared" si="0"/>
        <v>1106530</v>
      </c>
      <c r="H16" s="39">
        <f t="shared" si="0"/>
        <v>669322.84</v>
      </c>
      <c r="I16" s="39">
        <f t="shared" si="0"/>
        <v>1254344.0699999998</v>
      </c>
      <c r="J16" s="39">
        <f t="shared" si="0"/>
        <v>581135.29</v>
      </c>
      <c r="K16" s="39">
        <f t="shared" si="0"/>
        <v>0</v>
      </c>
      <c r="L16" s="40">
        <f>SUM(L8:L15)</f>
        <v>0</v>
      </c>
    </row>
    <row r="17" spans="1:13" ht="14.25" customHeight="1" thickBot="1" x14ac:dyDescent="0.25">
      <c r="A17" s="41"/>
      <c r="B17" s="42"/>
      <c r="C17" s="42"/>
      <c r="D17" s="42"/>
      <c r="E17" s="39"/>
      <c r="F17" s="42"/>
      <c r="G17" s="42"/>
      <c r="H17" s="42"/>
      <c r="I17" s="42"/>
      <c r="J17" s="42"/>
      <c r="K17" s="42"/>
      <c r="L17" s="43"/>
    </row>
    <row r="18" spans="1:13" ht="15" customHeight="1" x14ac:dyDescent="0.2">
      <c r="A18" s="578" t="s">
        <v>169</v>
      </c>
      <c r="B18" s="579"/>
      <c r="C18" s="579"/>
      <c r="D18" s="579"/>
      <c r="E18" s="579"/>
      <c r="F18" s="579"/>
      <c r="G18" s="579"/>
      <c r="H18" s="579"/>
      <c r="I18" s="579"/>
      <c r="J18" s="579"/>
      <c r="K18" s="579"/>
      <c r="L18" s="580"/>
      <c r="M18" s="44"/>
    </row>
    <row r="19" spans="1:13" ht="15" customHeight="1" x14ac:dyDescent="0.2">
      <c r="A19" s="583" t="s">
        <v>158</v>
      </c>
      <c r="B19" s="584"/>
      <c r="C19" s="584"/>
      <c r="D19" s="584"/>
      <c r="E19" s="550">
        <f>$L$1-3</f>
        <v>2015</v>
      </c>
      <c r="F19" s="550"/>
      <c r="G19" s="550">
        <f>$L$1-2</f>
        <v>2016</v>
      </c>
      <c r="H19" s="550"/>
      <c r="I19" s="550">
        <f>$L$1-1</f>
        <v>2017</v>
      </c>
      <c r="J19" s="550"/>
      <c r="K19" s="550">
        <f>$L$1</f>
        <v>2018</v>
      </c>
      <c r="L19" s="551"/>
    </row>
    <row r="20" spans="1:13" ht="12.75" customHeight="1" x14ac:dyDescent="0.2">
      <c r="A20" s="586"/>
      <c r="B20" s="587"/>
      <c r="C20" s="584"/>
      <c r="D20" s="584"/>
      <c r="E20" s="26" t="s">
        <v>388</v>
      </c>
      <c r="F20" s="27" t="s">
        <v>170</v>
      </c>
      <c r="G20" s="300" t="s">
        <v>388</v>
      </c>
      <c r="H20" s="27" t="s">
        <v>170</v>
      </c>
      <c r="I20" s="300" t="s">
        <v>388</v>
      </c>
      <c r="J20" s="27" t="s">
        <v>170</v>
      </c>
      <c r="K20" s="300" t="s">
        <v>388</v>
      </c>
      <c r="L20" s="29" t="s">
        <v>170</v>
      </c>
    </row>
    <row r="21" spans="1:13" ht="24.75" customHeight="1" x14ac:dyDescent="0.2">
      <c r="A21" s="585" t="s">
        <v>171</v>
      </c>
      <c r="B21" s="575"/>
      <c r="C21" s="575"/>
      <c r="D21" s="575"/>
      <c r="E21" s="30">
        <v>519502.42</v>
      </c>
      <c r="F21" s="35">
        <v>451218.94</v>
      </c>
      <c r="G21" s="30">
        <v>631554.06999999995</v>
      </c>
      <c r="H21" s="35">
        <v>476792.55</v>
      </c>
      <c r="I21" s="30">
        <v>596421</v>
      </c>
      <c r="J21" s="35">
        <v>460265.94</v>
      </c>
      <c r="K21" s="33"/>
      <c r="L21" s="37"/>
    </row>
    <row r="22" spans="1:13" ht="24.75" customHeight="1" x14ac:dyDescent="0.2">
      <c r="A22" s="585" t="s">
        <v>172</v>
      </c>
      <c r="B22" s="575"/>
      <c r="C22" s="575"/>
      <c r="D22" s="575"/>
      <c r="E22" s="30">
        <v>18153.12</v>
      </c>
      <c r="F22" s="35">
        <v>11797.4</v>
      </c>
      <c r="G22" s="30">
        <v>66900</v>
      </c>
      <c r="H22" s="35">
        <v>11693.37</v>
      </c>
      <c r="I22" s="30">
        <v>143375.23000000001</v>
      </c>
      <c r="J22" s="35">
        <v>21047.82</v>
      </c>
      <c r="K22" s="33"/>
      <c r="L22" s="37"/>
    </row>
    <row r="23" spans="1:13" ht="24.75" customHeight="1" x14ac:dyDescent="0.2">
      <c r="A23" s="569" t="s">
        <v>173</v>
      </c>
      <c r="B23" s="570"/>
      <c r="C23" s="570"/>
      <c r="D23" s="570"/>
      <c r="E23" s="30"/>
      <c r="F23" s="35"/>
      <c r="G23" s="30"/>
      <c r="H23" s="35"/>
      <c r="I23" s="30"/>
      <c r="J23" s="35"/>
      <c r="K23" s="33"/>
      <c r="L23" s="37"/>
    </row>
    <row r="24" spans="1:13" ht="24.75" customHeight="1" x14ac:dyDescent="0.2">
      <c r="A24" s="585" t="s">
        <v>174</v>
      </c>
      <c r="B24" s="575"/>
      <c r="C24" s="575"/>
      <c r="D24" s="575"/>
      <c r="E24" s="30">
        <v>267261.71000000002</v>
      </c>
      <c r="F24" s="35">
        <v>267261.71000000002</v>
      </c>
      <c r="G24" s="30">
        <v>252902</v>
      </c>
      <c r="H24" s="35">
        <v>74825.23</v>
      </c>
      <c r="I24" s="30">
        <v>325731</v>
      </c>
      <c r="J24" s="35">
        <v>72807.19</v>
      </c>
      <c r="K24" s="33"/>
      <c r="L24" s="37"/>
    </row>
    <row r="25" spans="1:13" ht="24.75" customHeight="1" x14ac:dyDescent="0.2">
      <c r="A25" s="585" t="s">
        <v>175</v>
      </c>
      <c r="B25" s="575"/>
      <c r="C25" s="575"/>
      <c r="D25" s="575"/>
      <c r="E25" s="30"/>
      <c r="F25" s="35"/>
      <c r="G25" s="30"/>
      <c r="H25" s="35">
        <v>0</v>
      </c>
      <c r="I25" s="30"/>
      <c r="J25" s="35"/>
      <c r="K25" s="33"/>
      <c r="L25" s="37"/>
    </row>
    <row r="26" spans="1:13" ht="24.75" customHeight="1" x14ac:dyDescent="0.2">
      <c r="A26" s="585" t="s">
        <v>176</v>
      </c>
      <c r="B26" s="575"/>
      <c r="C26" s="575"/>
      <c r="D26" s="575"/>
      <c r="E26" s="30">
        <v>98376.35</v>
      </c>
      <c r="F26" s="35">
        <v>94148.4</v>
      </c>
      <c r="G26" s="30">
        <v>177033</v>
      </c>
      <c r="H26" s="35">
        <v>88568.58</v>
      </c>
      <c r="I26" s="30">
        <v>182333</v>
      </c>
      <c r="J26" s="35">
        <v>86634.53</v>
      </c>
      <c r="K26" s="33"/>
      <c r="L26" s="37"/>
    </row>
    <row r="27" spans="1:13" s="45" customFormat="1" ht="24.75" customHeight="1" thickBot="1" x14ac:dyDescent="0.25">
      <c r="A27" s="576" t="s">
        <v>177</v>
      </c>
      <c r="B27" s="577"/>
      <c r="C27" s="577"/>
      <c r="D27" s="577"/>
      <c r="E27" s="39">
        <f t="shared" ref="E27:L27" si="1">SUM(E21:E26)</f>
        <v>903293.6</v>
      </c>
      <c r="F27" s="39">
        <f t="shared" si="1"/>
        <v>824426.45000000007</v>
      </c>
      <c r="G27" s="39">
        <f t="shared" si="1"/>
        <v>1128389.0699999998</v>
      </c>
      <c r="H27" s="39">
        <f t="shared" si="1"/>
        <v>651879.73</v>
      </c>
      <c r="I27" s="39">
        <f t="shared" si="1"/>
        <v>1247860.23</v>
      </c>
      <c r="J27" s="39">
        <f t="shared" si="1"/>
        <v>640755.48</v>
      </c>
      <c r="K27" s="39">
        <f t="shared" si="1"/>
        <v>0</v>
      </c>
      <c r="L27" s="40">
        <f t="shared" si="1"/>
        <v>0</v>
      </c>
    </row>
    <row r="28" spans="1:13" ht="14.25" customHeight="1" thickBot="1" x14ac:dyDescent="0.25">
      <c r="A28" s="41"/>
      <c r="B28" s="42"/>
      <c r="C28" s="42"/>
      <c r="D28" s="42"/>
      <c r="E28" s="42"/>
      <c r="F28" s="42"/>
      <c r="G28" s="42"/>
      <c r="H28" s="42"/>
      <c r="I28" s="42"/>
      <c r="J28" s="42"/>
      <c r="K28" s="42"/>
      <c r="L28" s="43"/>
    </row>
    <row r="29" spans="1:13" ht="14.25" customHeight="1" x14ac:dyDescent="0.2">
      <c r="A29" s="578" t="s">
        <v>178</v>
      </c>
      <c r="B29" s="579"/>
      <c r="C29" s="579"/>
      <c r="D29" s="579"/>
      <c r="E29" s="579"/>
      <c r="F29" s="579"/>
      <c r="G29" s="579"/>
      <c r="H29" s="579"/>
      <c r="I29" s="579"/>
      <c r="J29" s="579"/>
      <c r="K29" s="579"/>
      <c r="L29" s="580"/>
    </row>
    <row r="30" spans="1:13" ht="14.25" customHeight="1" x14ac:dyDescent="0.2">
      <c r="A30" s="583" t="s">
        <v>179</v>
      </c>
      <c r="B30" s="584" t="s">
        <v>180</v>
      </c>
      <c r="C30" s="584"/>
      <c r="D30" s="584"/>
      <c r="E30" s="550">
        <f>$L$1-3</f>
        <v>2015</v>
      </c>
      <c r="F30" s="550"/>
      <c r="G30" s="550">
        <f>$L$1-2</f>
        <v>2016</v>
      </c>
      <c r="H30" s="550"/>
      <c r="I30" s="550">
        <f>$L$1-1</f>
        <v>2017</v>
      </c>
      <c r="J30" s="550"/>
      <c r="K30" s="550">
        <f>$L$1</f>
        <v>2018</v>
      </c>
      <c r="L30" s="551"/>
    </row>
    <row r="31" spans="1:13" ht="14.25" customHeight="1" x14ac:dyDescent="0.2">
      <c r="A31" s="583"/>
      <c r="B31" s="584"/>
      <c r="C31" s="584"/>
      <c r="D31" s="584"/>
      <c r="E31" s="27" t="s">
        <v>181</v>
      </c>
      <c r="F31" s="27" t="s">
        <v>182</v>
      </c>
      <c r="G31" s="27" t="s">
        <v>181</v>
      </c>
      <c r="H31" s="27" t="s">
        <v>182</v>
      </c>
      <c r="I31" s="27" t="s">
        <v>181</v>
      </c>
      <c r="J31" s="27" t="s">
        <v>182</v>
      </c>
      <c r="K31" s="46" t="s">
        <v>181</v>
      </c>
      <c r="L31" s="29" t="s">
        <v>182</v>
      </c>
    </row>
    <row r="32" spans="1:13" ht="28.5" customHeight="1" x14ac:dyDescent="0.2">
      <c r="A32" s="47">
        <v>1</v>
      </c>
      <c r="B32" s="570" t="s">
        <v>183</v>
      </c>
      <c r="C32" s="570"/>
      <c r="D32" s="570"/>
      <c r="E32" s="30">
        <v>127678.34</v>
      </c>
      <c r="F32" s="35">
        <v>116070.98</v>
      </c>
      <c r="G32" s="30">
        <v>88631.72</v>
      </c>
      <c r="H32" s="35">
        <v>75358.149999999994</v>
      </c>
      <c r="I32" s="30">
        <v>90224.7</v>
      </c>
      <c r="J32" s="35">
        <v>73707.31</v>
      </c>
      <c r="K32" s="33"/>
      <c r="L32" s="37"/>
    </row>
    <row r="33" spans="1:12" ht="14.25" customHeight="1" x14ac:dyDescent="0.2">
      <c r="A33" s="47">
        <v>2</v>
      </c>
      <c r="B33" s="575" t="s">
        <v>184</v>
      </c>
      <c r="C33" s="575"/>
      <c r="D33" s="575"/>
      <c r="E33" s="30">
        <v>7259.48</v>
      </c>
      <c r="F33" s="35">
        <v>6493.73</v>
      </c>
      <c r="G33" s="30">
        <v>8293.11</v>
      </c>
      <c r="H33" s="35">
        <v>7619.12</v>
      </c>
      <c r="I33" s="30">
        <v>9278.67</v>
      </c>
      <c r="J33" s="35">
        <v>8835.81</v>
      </c>
      <c r="K33" s="33"/>
      <c r="L33" s="37"/>
    </row>
    <row r="34" spans="1:12" ht="14.25" customHeight="1" x14ac:dyDescent="0.2">
      <c r="A34" s="47">
        <v>3</v>
      </c>
      <c r="B34" s="575" t="s">
        <v>185</v>
      </c>
      <c r="C34" s="575"/>
      <c r="D34" s="575"/>
      <c r="E34" s="30">
        <v>36571.03</v>
      </c>
      <c r="F34" s="35">
        <v>21806.15</v>
      </c>
      <c r="G34" s="30">
        <v>49438.79</v>
      </c>
      <c r="H34" s="35">
        <v>28329.91</v>
      </c>
      <c r="I34" s="30">
        <v>51376.03</v>
      </c>
      <c r="J34" s="35">
        <v>44344.91</v>
      </c>
      <c r="K34" s="33"/>
      <c r="L34" s="37"/>
    </row>
    <row r="35" spans="1:12" ht="14.25" customHeight="1" x14ac:dyDescent="0.2">
      <c r="A35" s="47">
        <v>4</v>
      </c>
      <c r="B35" s="575" t="s">
        <v>186</v>
      </c>
      <c r="C35" s="575"/>
      <c r="D35" s="575"/>
      <c r="E35" s="30">
        <v>35309.230000000003</v>
      </c>
      <c r="F35" s="35">
        <v>35309.230000000003</v>
      </c>
      <c r="G35" s="30">
        <v>7141.78</v>
      </c>
      <c r="H35" s="35">
        <v>4146.78</v>
      </c>
      <c r="I35" s="30">
        <v>2995</v>
      </c>
      <c r="J35" s="35"/>
      <c r="K35" s="33"/>
      <c r="L35" s="37"/>
    </row>
    <row r="36" spans="1:12" ht="14.25" customHeight="1" x14ac:dyDescent="0.2">
      <c r="A36" s="47">
        <v>6</v>
      </c>
      <c r="B36" s="575" t="s">
        <v>187</v>
      </c>
      <c r="C36" s="575"/>
      <c r="D36" s="575"/>
      <c r="E36" s="30"/>
      <c r="F36" s="35"/>
      <c r="G36" s="30"/>
      <c r="H36" s="35"/>
      <c r="I36" s="30"/>
      <c r="J36" s="35"/>
      <c r="K36" s="33"/>
      <c r="L36" s="37"/>
    </row>
    <row r="37" spans="1:12" ht="14.25" customHeight="1" x14ac:dyDescent="0.2">
      <c r="A37" s="47">
        <v>9</v>
      </c>
      <c r="B37" s="575" t="s">
        <v>188</v>
      </c>
      <c r="C37" s="575"/>
      <c r="D37" s="575"/>
      <c r="E37" s="30">
        <v>7237.14</v>
      </c>
      <c r="F37" s="35">
        <v>4697.54</v>
      </c>
      <c r="G37" s="30">
        <v>5517.86</v>
      </c>
      <c r="H37" s="35">
        <v>5530.2</v>
      </c>
      <c r="I37" s="30">
        <v>1733.73</v>
      </c>
      <c r="J37" s="35">
        <v>918.91</v>
      </c>
      <c r="K37" s="33"/>
      <c r="L37" s="37"/>
    </row>
    <row r="38" spans="1:12" s="45" customFormat="1" ht="14.25" customHeight="1" x14ac:dyDescent="0.2">
      <c r="A38" s="581" t="s">
        <v>189</v>
      </c>
      <c r="B38" s="582"/>
      <c r="C38" s="582"/>
      <c r="D38" s="582"/>
      <c r="E38" s="48">
        <f t="shared" ref="E38:L38" si="2">SUM(E32:E37)</f>
        <v>214055.22000000003</v>
      </c>
      <c r="F38" s="48">
        <f t="shared" si="2"/>
        <v>184377.63</v>
      </c>
      <c r="G38" s="48">
        <f t="shared" si="2"/>
        <v>159023.25999999998</v>
      </c>
      <c r="H38" s="48">
        <f t="shared" si="2"/>
        <v>120984.15999999999</v>
      </c>
      <c r="I38" s="48">
        <f t="shared" si="2"/>
        <v>155608.13</v>
      </c>
      <c r="J38" s="48">
        <f t="shared" si="2"/>
        <v>127806.94</v>
      </c>
      <c r="K38" s="48">
        <f t="shared" si="2"/>
        <v>0</v>
      </c>
      <c r="L38" s="49">
        <f t="shared" si="2"/>
        <v>0</v>
      </c>
    </row>
    <row r="39" spans="1:12" ht="14.25" customHeight="1" x14ac:dyDescent="0.2">
      <c r="A39" s="583" t="s">
        <v>179</v>
      </c>
      <c r="B39" s="584" t="s">
        <v>190</v>
      </c>
      <c r="C39" s="584"/>
      <c r="D39" s="584"/>
      <c r="E39" s="550">
        <f>$L$1-3</f>
        <v>2015</v>
      </c>
      <c r="F39" s="550"/>
      <c r="G39" s="550">
        <f>$L$1-2</f>
        <v>2016</v>
      </c>
      <c r="H39" s="550"/>
      <c r="I39" s="550">
        <f>$L$1-1</f>
        <v>2017</v>
      </c>
      <c r="J39" s="550"/>
      <c r="K39" s="550">
        <f>$L$1</f>
        <v>2018</v>
      </c>
      <c r="L39" s="551"/>
    </row>
    <row r="40" spans="1:12" ht="14.25" customHeight="1" x14ac:dyDescent="0.2">
      <c r="A40" s="583"/>
      <c r="B40" s="584"/>
      <c r="C40" s="584"/>
      <c r="D40" s="584"/>
      <c r="E40" s="27" t="s">
        <v>191</v>
      </c>
      <c r="F40" s="27" t="s">
        <v>192</v>
      </c>
      <c r="G40" s="27" t="s">
        <v>191</v>
      </c>
      <c r="H40" s="27" t="s">
        <v>192</v>
      </c>
      <c r="I40" s="27" t="s">
        <v>191</v>
      </c>
      <c r="J40" s="27" t="s">
        <v>192</v>
      </c>
      <c r="K40" s="46" t="s">
        <v>191</v>
      </c>
      <c r="L40" s="29" t="s">
        <v>192</v>
      </c>
    </row>
    <row r="41" spans="1:12" ht="14.25" customHeight="1" x14ac:dyDescent="0.2">
      <c r="A41" s="47">
        <v>1</v>
      </c>
      <c r="B41" s="575" t="s">
        <v>193</v>
      </c>
      <c r="C41" s="575"/>
      <c r="D41" s="575"/>
      <c r="E41" s="30">
        <v>98250.31</v>
      </c>
      <c r="F41" s="35">
        <v>91162.74</v>
      </c>
      <c r="G41" s="30">
        <v>75371.05</v>
      </c>
      <c r="H41" s="35">
        <v>70411.28</v>
      </c>
      <c r="I41" s="30">
        <v>70676.539999999994</v>
      </c>
      <c r="J41" s="35">
        <v>64143.519999999997</v>
      </c>
      <c r="K41" s="33"/>
      <c r="L41" s="37"/>
    </row>
    <row r="42" spans="1:12" ht="14.25" customHeight="1" x14ac:dyDescent="0.2">
      <c r="A42" s="47">
        <v>2</v>
      </c>
      <c r="B42" s="575" t="s">
        <v>194</v>
      </c>
      <c r="C42" s="575"/>
      <c r="D42" s="575"/>
      <c r="E42" s="30">
        <v>0</v>
      </c>
      <c r="F42" s="35">
        <v>0</v>
      </c>
      <c r="G42" s="30">
        <v>6355.72</v>
      </c>
      <c r="H42" s="35">
        <v>6355.72</v>
      </c>
      <c r="I42" s="30">
        <v>17944.2</v>
      </c>
      <c r="J42" s="35">
        <v>17944.2</v>
      </c>
      <c r="K42" s="33"/>
      <c r="L42" s="37"/>
    </row>
    <row r="43" spans="1:12" ht="26.25" customHeight="1" x14ac:dyDescent="0.2">
      <c r="A43" s="47">
        <v>3</v>
      </c>
      <c r="B43" s="570" t="s">
        <v>195</v>
      </c>
      <c r="C43" s="570"/>
      <c r="D43" s="570"/>
      <c r="E43" s="30"/>
      <c r="F43" s="35"/>
      <c r="G43" s="30"/>
      <c r="H43" s="35"/>
      <c r="I43" s="30"/>
      <c r="J43" s="35"/>
      <c r="K43" s="33"/>
      <c r="L43" s="37"/>
    </row>
    <row r="44" spans="1:12" ht="14.25" customHeight="1" x14ac:dyDescent="0.2">
      <c r="A44" s="47">
        <v>4</v>
      </c>
      <c r="B44" s="575" t="s">
        <v>196</v>
      </c>
      <c r="C44" s="575"/>
      <c r="D44" s="575"/>
      <c r="E44" s="30">
        <v>6639.03</v>
      </c>
      <c r="F44" s="35">
        <v>6639.03</v>
      </c>
      <c r="G44" s="30">
        <v>0</v>
      </c>
      <c r="H44" s="35">
        <v>0</v>
      </c>
      <c r="I44" s="30"/>
      <c r="J44" s="35"/>
      <c r="K44" s="33"/>
      <c r="L44" s="37"/>
    </row>
    <row r="45" spans="1:12" ht="20.25" customHeight="1" x14ac:dyDescent="0.2">
      <c r="A45" s="47">
        <v>5</v>
      </c>
      <c r="B45" s="570" t="s">
        <v>197</v>
      </c>
      <c r="C45" s="570"/>
      <c r="D45" s="570"/>
      <c r="E45" s="30"/>
      <c r="F45" s="35"/>
      <c r="G45" s="30"/>
      <c r="H45" s="35"/>
      <c r="I45" s="30"/>
      <c r="J45" s="35"/>
      <c r="K45" s="33"/>
      <c r="L45" s="37"/>
    </row>
    <row r="46" spans="1:12" ht="14.25" customHeight="1" x14ac:dyDescent="0.2">
      <c r="A46" s="47">
        <v>7</v>
      </c>
      <c r="B46" s="575" t="s">
        <v>188</v>
      </c>
      <c r="C46" s="575"/>
      <c r="D46" s="575"/>
      <c r="E46" s="30">
        <v>3078.44</v>
      </c>
      <c r="F46" s="35">
        <v>1255.69</v>
      </c>
      <c r="G46" s="30">
        <v>6050.7</v>
      </c>
      <c r="H46" s="35">
        <v>2861.25</v>
      </c>
      <c r="I46" s="30">
        <v>9504.85</v>
      </c>
      <c r="J46" s="35">
        <v>290.39999999999998</v>
      </c>
      <c r="K46" s="33"/>
      <c r="L46" s="37"/>
    </row>
    <row r="47" spans="1:12" s="45" customFormat="1" ht="14.25" customHeight="1" thickBot="1" x14ac:dyDescent="0.25">
      <c r="A47" s="576" t="s">
        <v>198</v>
      </c>
      <c r="B47" s="577"/>
      <c r="C47" s="577"/>
      <c r="D47" s="577"/>
      <c r="E47" s="39">
        <f t="shared" ref="E47:L47" si="3">SUM(E41:E46)</f>
        <v>107967.78</v>
      </c>
      <c r="F47" s="39">
        <f t="shared" si="3"/>
        <v>99057.46</v>
      </c>
      <c r="G47" s="39">
        <f t="shared" si="3"/>
        <v>87777.47</v>
      </c>
      <c r="H47" s="39">
        <f t="shared" si="3"/>
        <v>79628.25</v>
      </c>
      <c r="I47" s="39">
        <f t="shared" si="3"/>
        <v>98125.59</v>
      </c>
      <c r="J47" s="39">
        <f t="shared" si="3"/>
        <v>82378.12</v>
      </c>
      <c r="K47" s="39">
        <f t="shared" si="3"/>
        <v>0</v>
      </c>
      <c r="L47" s="40">
        <f t="shared" si="3"/>
        <v>0</v>
      </c>
    </row>
    <row r="48" spans="1:12" ht="14.25" customHeight="1" thickBot="1" x14ac:dyDescent="0.25">
      <c r="A48" s="41"/>
      <c r="B48" s="42"/>
      <c r="C48" s="42"/>
      <c r="D48" s="42"/>
      <c r="E48" s="42"/>
      <c r="F48" s="42"/>
      <c r="G48" s="42"/>
      <c r="H48" s="42"/>
      <c r="I48" s="42"/>
      <c r="J48" s="42"/>
      <c r="K48" s="42"/>
      <c r="L48" s="43"/>
    </row>
    <row r="49" spans="1:12" ht="15.75" customHeight="1" x14ac:dyDescent="0.2">
      <c r="A49" s="578" t="s">
        <v>199</v>
      </c>
      <c r="B49" s="579"/>
      <c r="C49" s="579"/>
      <c r="D49" s="579"/>
      <c r="E49" s="579"/>
      <c r="F49" s="579"/>
      <c r="G49" s="579"/>
      <c r="H49" s="579"/>
      <c r="I49" s="579"/>
      <c r="J49" s="579"/>
      <c r="K49" s="579"/>
      <c r="L49" s="580"/>
    </row>
    <row r="50" spans="1:12" ht="15.75" customHeight="1" x14ac:dyDescent="0.2">
      <c r="A50" s="548" t="s">
        <v>114</v>
      </c>
      <c r="B50" s="549"/>
      <c r="C50" s="549"/>
      <c r="D50" s="549"/>
      <c r="E50" s="550">
        <f>$L$1-3</f>
        <v>2015</v>
      </c>
      <c r="F50" s="550"/>
      <c r="G50" s="550">
        <f>$L$1-2</f>
        <v>2016</v>
      </c>
      <c r="H50" s="550"/>
      <c r="I50" s="550">
        <f>$L$1-1</f>
        <v>2017</v>
      </c>
      <c r="J50" s="550"/>
      <c r="K50" s="550">
        <f>$L$1</f>
        <v>2018</v>
      </c>
      <c r="L50" s="551"/>
    </row>
    <row r="51" spans="1:12" ht="28.5" customHeight="1" x14ac:dyDescent="0.2">
      <c r="A51" s="569" t="s">
        <v>200</v>
      </c>
      <c r="B51" s="570"/>
      <c r="C51" s="570"/>
      <c r="D51" s="570"/>
      <c r="E51" s="571">
        <v>3449.34</v>
      </c>
      <c r="F51" s="572"/>
      <c r="G51" s="573">
        <v>11869.48</v>
      </c>
      <c r="H51" s="574"/>
      <c r="I51" s="573">
        <v>9745.5400000000009</v>
      </c>
      <c r="J51" s="574"/>
      <c r="K51" s="567"/>
      <c r="L51" s="568"/>
    </row>
    <row r="52" spans="1:12" ht="24.75" customHeight="1" x14ac:dyDescent="0.2">
      <c r="A52" s="569" t="s">
        <v>201</v>
      </c>
      <c r="B52" s="570"/>
      <c r="C52" s="570"/>
      <c r="D52" s="570"/>
      <c r="E52" s="571">
        <v>22484.01</v>
      </c>
      <c r="F52" s="572"/>
      <c r="G52" s="573">
        <v>16336.63</v>
      </c>
      <c r="H52" s="574"/>
      <c r="I52" s="573">
        <v>12765.69</v>
      </c>
      <c r="J52" s="574"/>
      <c r="K52" s="567"/>
      <c r="L52" s="568"/>
    </row>
    <row r="53" spans="1:12" ht="24.75" customHeight="1" x14ac:dyDescent="0.2">
      <c r="A53" s="569" t="s">
        <v>202</v>
      </c>
      <c r="B53" s="570"/>
      <c r="C53" s="570"/>
      <c r="D53" s="570"/>
      <c r="E53" s="571">
        <v>174661.37</v>
      </c>
      <c r="F53" s="572"/>
      <c r="G53" s="573">
        <v>183660.59</v>
      </c>
      <c r="H53" s="574"/>
      <c r="I53" s="573">
        <v>161367.20000000001</v>
      </c>
      <c r="J53" s="574"/>
      <c r="K53" s="567"/>
      <c r="L53" s="568"/>
    </row>
    <row r="54" spans="1:12" ht="24" customHeight="1" x14ac:dyDescent="0.2">
      <c r="A54" s="569" t="s">
        <v>203</v>
      </c>
      <c r="B54" s="570"/>
      <c r="C54" s="570"/>
      <c r="D54" s="570"/>
      <c r="E54" s="571">
        <v>116705.83</v>
      </c>
      <c r="F54" s="572"/>
      <c r="G54" s="573">
        <v>74825.23</v>
      </c>
      <c r="H54" s="574"/>
      <c r="I54" s="573">
        <v>72807.19</v>
      </c>
      <c r="J54" s="574"/>
      <c r="K54" s="567"/>
      <c r="L54" s="568"/>
    </row>
    <row r="55" spans="1:12" ht="22.5" customHeight="1" thickBot="1" x14ac:dyDescent="0.25">
      <c r="A55" s="556" t="s">
        <v>204</v>
      </c>
      <c r="B55" s="557"/>
      <c r="C55" s="557"/>
      <c r="D55" s="557"/>
      <c r="E55" s="558">
        <v>150555.88</v>
      </c>
      <c r="F55" s="559"/>
      <c r="G55" s="560">
        <v>0</v>
      </c>
      <c r="H55" s="561"/>
      <c r="I55" s="560">
        <v>0</v>
      </c>
      <c r="J55" s="561"/>
      <c r="K55" s="562"/>
      <c r="L55" s="563"/>
    </row>
    <row r="56" spans="1:12" ht="12.75" customHeight="1" thickBot="1" x14ac:dyDescent="0.25">
      <c r="A56" s="50"/>
      <c r="B56" s="51"/>
      <c r="C56" s="51"/>
      <c r="D56" s="51"/>
      <c r="E56" s="51"/>
      <c r="F56" s="51"/>
      <c r="G56" s="51"/>
      <c r="H56" s="51"/>
      <c r="I56" s="51"/>
      <c r="J56" s="51"/>
      <c r="K56" s="51"/>
      <c r="L56" s="52"/>
    </row>
    <row r="57" spans="1:12" x14ac:dyDescent="0.2">
      <c r="A57" s="564" t="s">
        <v>156</v>
      </c>
      <c r="B57" s="565"/>
      <c r="C57" s="565"/>
      <c r="D57" s="565"/>
      <c r="E57" s="565"/>
      <c r="F57" s="565"/>
      <c r="G57" s="565"/>
      <c r="H57" s="565"/>
      <c r="I57" s="565"/>
      <c r="J57" s="565"/>
      <c r="K57" s="565"/>
      <c r="L57" s="566"/>
    </row>
    <row r="58" spans="1:12" ht="15.75" customHeight="1" x14ac:dyDescent="0.2">
      <c r="A58" s="545" t="s">
        <v>205</v>
      </c>
      <c r="B58" s="546"/>
      <c r="C58" s="546"/>
      <c r="D58" s="546"/>
      <c r="E58" s="546"/>
      <c r="F58" s="546"/>
      <c r="G58" s="546"/>
      <c r="H58" s="546"/>
      <c r="I58" s="546"/>
      <c r="J58" s="546"/>
      <c r="K58" s="546"/>
      <c r="L58" s="547"/>
    </row>
    <row r="59" spans="1:12" x14ac:dyDescent="0.2">
      <c r="A59" s="548" t="s">
        <v>114</v>
      </c>
      <c r="B59" s="549"/>
      <c r="C59" s="549"/>
      <c r="D59" s="549"/>
      <c r="E59" s="550">
        <f>$L$1-3</f>
        <v>2015</v>
      </c>
      <c r="F59" s="550"/>
      <c r="G59" s="550">
        <f>$L$1-2</f>
        <v>2016</v>
      </c>
      <c r="H59" s="550"/>
      <c r="I59" s="550">
        <f>$L$1-1</f>
        <v>2017</v>
      </c>
      <c r="J59" s="550"/>
      <c r="K59" s="550">
        <f>$L$1</f>
        <v>2018</v>
      </c>
      <c r="L59" s="551"/>
    </row>
    <row r="60" spans="1:12" ht="12.75" customHeight="1" x14ac:dyDescent="0.2">
      <c r="A60" s="513" t="s">
        <v>206</v>
      </c>
      <c r="B60" s="514"/>
      <c r="C60" s="514"/>
      <c r="D60" s="514"/>
      <c r="E60" s="515">
        <f>(E8+E10)/SUM(E8:E10)</f>
        <v>0.97650359248970742</v>
      </c>
      <c r="F60" s="515"/>
      <c r="G60" s="515">
        <f>(G8+G10)/SUM(G8:G10)</f>
        <v>0.9668834232437884</v>
      </c>
      <c r="H60" s="515"/>
      <c r="I60" s="515">
        <f>(I8+I10)/SUM(I8:I10)</f>
        <v>0.95929228912927911</v>
      </c>
      <c r="J60" s="515"/>
      <c r="K60" s="516" t="e">
        <f>(K8+K10)/SUM(K8:K10)</f>
        <v>#DIV/0!</v>
      </c>
      <c r="L60" s="517"/>
    </row>
    <row r="61" spans="1:12" ht="12.75" customHeight="1" x14ac:dyDescent="0.2">
      <c r="A61" s="518" t="s">
        <v>207</v>
      </c>
      <c r="B61" s="519"/>
      <c r="C61" s="519"/>
      <c r="D61" s="519"/>
      <c r="E61" s="515"/>
      <c r="F61" s="515"/>
      <c r="G61" s="515"/>
      <c r="H61" s="515"/>
      <c r="I61" s="515"/>
      <c r="J61" s="515"/>
      <c r="K61" s="516"/>
      <c r="L61" s="517"/>
    </row>
    <row r="62" spans="1:12" ht="12.75" customHeight="1" x14ac:dyDescent="0.2">
      <c r="A62" s="520" t="s">
        <v>208</v>
      </c>
      <c r="B62" s="519"/>
      <c r="C62" s="519"/>
      <c r="D62" s="519"/>
      <c r="E62" s="515"/>
      <c r="F62" s="515"/>
      <c r="G62" s="515"/>
      <c r="H62" s="515"/>
      <c r="I62" s="515"/>
      <c r="J62" s="515"/>
      <c r="K62" s="516"/>
      <c r="L62" s="517"/>
    </row>
    <row r="63" spans="1:12" ht="12.75" customHeight="1" x14ac:dyDescent="0.2">
      <c r="A63" s="513" t="s">
        <v>209</v>
      </c>
      <c r="B63" s="514"/>
      <c r="C63" s="514"/>
      <c r="D63" s="514"/>
      <c r="E63" s="515">
        <f>E8/SUM(C8:E10)</f>
        <v>0.82550508225054986</v>
      </c>
      <c r="F63" s="515"/>
      <c r="G63" s="515">
        <f>G8/SUM(G8:G10)</f>
        <v>0.76471980112451787</v>
      </c>
      <c r="H63" s="515"/>
      <c r="I63" s="515">
        <f>I8/SUM(I8:I10)</f>
        <v>0.78477179191580104</v>
      </c>
      <c r="J63" s="515"/>
      <c r="K63" s="516" t="e">
        <f>K8/SUM(K8:K10)</f>
        <v>#DIV/0!</v>
      </c>
      <c r="L63" s="517"/>
    </row>
    <row r="64" spans="1:12" ht="12.75" customHeight="1" x14ac:dyDescent="0.2">
      <c r="A64" s="518" t="s">
        <v>210</v>
      </c>
      <c r="B64" s="519"/>
      <c r="C64" s="519"/>
      <c r="D64" s="519"/>
      <c r="E64" s="515"/>
      <c r="F64" s="515"/>
      <c r="G64" s="515"/>
      <c r="H64" s="515"/>
      <c r="I64" s="515"/>
      <c r="J64" s="515"/>
      <c r="K64" s="516"/>
      <c r="L64" s="517"/>
    </row>
    <row r="65" spans="1:12" ht="13.15" customHeight="1" x14ac:dyDescent="0.2">
      <c r="A65" s="520" t="s">
        <v>208</v>
      </c>
      <c r="B65" s="519"/>
      <c r="C65" s="519"/>
      <c r="D65" s="519"/>
      <c r="E65" s="515"/>
      <c r="F65" s="515"/>
      <c r="G65" s="515"/>
      <c r="H65" s="515"/>
      <c r="I65" s="515"/>
      <c r="J65" s="515"/>
      <c r="K65" s="516"/>
      <c r="L65" s="517"/>
    </row>
    <row r="66" spans="1:12" ht="13.15" customHeight="1" x14ac:dyDescent="0.2">
      <c r="A66" s="513" t="s">
        <v>211</v>
      </c>
      <c r="B66" s="514"/>
      <c r="C66" s="514"/>
      <c r="D66" s="514"/>
      <c r="E66" s="515">
        <f>E51/SUM(E8:E10)</f>
        <v>5.306866255736108E-3</v>
      </c>
      <c r="F66" s="515"/>
      <c r="G66" s="515">
        <f>G51/SUM(G8:G10)</f>
        <v>1.712527972275165E-2</v>
      </c>
      <c r="H66" s="515"/>
      <c r="I66" s="515">
        <f>I51/SUM(I8:I10)</f>
        <v>1.4553141034447744E-2</v>
      </c>
      <c r="J66" s="515"/>
      <c r="K66" s="516" t="e">
        <f>K51/SUM(K8:K10)</f>
        <v>#DIV/0!</v>
      </c>
      <c r="L66" s="517"/>
    </row>
    <row r="67" spans="1:12" ht="13.15" customHeight="1" x14ac:dyDescent="0.2">
      <c r="A67" s="518" t="s">
        <v>212</v>
      </c>
      <c r="B67" s="519"/>
      <c r="C67" s="519"/>
      <c r="D67" s="519"/>
      <c r="E67" s="515"/>
      <c r="F67" s="515"/>
      <c r="G67" s="515"/>
      <c r="H67" s="515"/>
      <c r="I67" s="515"/>
      <c r="J67" s="515"/>
      <c r="K67" s="516"/>
      <c r="L67" s="517"/>
    </row>
    <row r="68" spans="1:12" ht="13.15" customHeight="1" x14ac:dyDescent="0.2">
      <c r="A68" s="520" t="s">
        <v>208</v>
      </c>
      <c r="B68" s="519"/>
      <c r="C68" s="519"/>
      <c r="D68" s="519"/>
      <c r="E68" s="515"/>
      <c r="F68" s="515"/>
      <c r="G68" s="515"/>
      <c r="H68" s="515"/>
      <c r="I68" s="515"/>
      <c r="J68" s="515"/>
      <c r="K68" s="516"/>
      <c r="L68" s="517"/>
    </row>
    <row r="69" spans="1:12" x14ac:dyDescent="0.2">
      <c r="A69" s="545" t="s">
        <v>213</v>
      </c>
      <c r="B69" s="546"/>
      <c r="C69" s="546"/>
      <c r="D69" s="546"/>
      <c r="E69" s="546"/>
      <c r="F69" s="546"/>
      <c r="G69" s="546"/>
      <c r="H69" s="546"/>
      <c r="I69" s="546"/>
      <c r="J69" s="546"/>
      <c r="K69" s="546"/>
      <c r="L69" s="547"/>
    </row>
    <row r="70" spans="1:12" x14ac:dyDescent="0.2">
      <c r="A70" s="548" t="s">
        <v>105</v>
      </c>
      <c r="B70" s="549"/>
      <c r="C70" s="549"/>
      <c r="D70" s="549"/>
      <c r="E70" s="550">
        <f>$L$1-3</f>
        <v>2015</v>
      </c>
      <c r="F70" s="550"/>
      <c r="G70" s="550">
        <f>$L$1-2</f>
        <v>2016</v>
      </c>
      <c r="H70" s="550"/>
      <c r="I70" s="550">
        <f>$L$1-1</f>
        <v>2017</v>
      </c>
      <c r="J70" s="550"/>
      <c r="K70" s="550">
        <f>$L$1</f>
        <v>2018</v>
      </c>
      <c r="L70" s="551"/>
    </row>
    <row r="71" spans="1:12" ht="24" customHeight="1" x14ac:dyDescent="0.2">
      <c r="A71" s="513" t="s">
        <v>214</v>
      </c>
      <c r="B71" s="514"/>
      <c r="C71" s="514"/>
      <c r="D71" s="514"/>
      <c r="E71" s="515">
        <f>SUM(E52:F54)/SUM(E8:E10)</f>
        <v>0.48286524253072965</v>
      </c>
      <c r="F71" s="515"/>
      <c r="G71" s="515">
        <f>(G52+G53+G54)/SUM(G8:G10)</f>
        <v>0.39651369144578613</v>
      </c>
      <c r="H71" s="515"/>
      <c r="I71" s="515">
        <f>(I52+I53+I54)/SUM(I8:I10)</f>
        <v>0.36875881801293808</v>
      </c>
      <c r="J71" s="515"/>
      <c r="K71" s="516" t="e">
        <f>(K52+K53+K54)/SUM(K8:K10)</f>
        <v>#DIV/0!</v>
      </c>
      <c r="L71" s="516"/>
    </row>
    <row r="72" spans="1:12" ht="13.15" customHeight="1" x14ac:dyDescent="0.2">
      <c r="A72" s="518" t="s">
        <v>215</v>
      </c>
      <c r="B72" s="519"/>
      <c r="C72" s="519"/>
      <c r="D72" s="519"/>
      <c r="E72" s="515"/>
      <c r="F72" s="515"/>
      <c r="G72" s="515"/>
      <c r="H72" s="515"/>
      <c r="I72" s="515"/>
      <c r="J72" s="515"/>
      <c r="K72" s="516"/>
      <c r="L72" s="516"/>
    </row>
    <row r="73" spans="1:12" ht="13.15" customHeight="1" x14ac:dyDescent="0.2">
      <c r="A73" s="520" t="s">
        <v>208</v>
      </c>
      <c r="B73" s="519"/>
      <c r="C73" s="519"/>
      <c r="D73" s="519"/>
      <c r="E73" s="515"/>
      <c r="F73" s="515"/>
      <c r="G73" s="515"/>
      <c r="H73" s="515"/>
      <c r="I73" s="515"/>
      <c r="J73" s="515"/>
      <c r="K73" s="516"/>
      <c r="L73" s="516"/>
    </row>
    <row r="74" spans="1:12" ht="13.15" customHeight="1" x14ac:dyDescent="0.2">
      <c r="A74" s="513" t="s">
        <v>216</v>
      </c>
      <c r="B74" s="514"/>
      <c r="C74" s="514"/>
      <c r="D74" s="514"/>
      <c r="E74" s="515">
        <f>E53/SUM(E8:E10)</f>
        <v>0.26871938708090215</v>
      </c>
      <c r="F74" s="515"/>
      <c r="G74" s="515">
        <f>G53/SUM(G8:G10)</f>
        <v>0.2649854060831312</v>
      </c>
      <c r="H74" s="515"/>
      <c r="I74" s="515">
        <f>I53/SUM(I8:I10)</f>
        <v>0.24097172859933222</v>
      </c>
      <c r="J74" s="515"/>
      <c r="K74" s="516" t="e">
        <f>K53/SUM(K8:K10)</f>
        <v>#DIV/0!</v>
      </c>
      <c r="L74" s="517"/>
    </row>
    <row r="75" spans="1:12" ht="13.15" customHeight="1" x14ac:dyDescent="0.2">
      <c r="A75" s="518" t="s">
        <v>217</v>
      </c>
      <c r="B75" s="519"/>
      <c r="C75" s="519"/>
      <c r="D75" s="519"/>
      <c r="E75" s="515"/>
      <c r="F75" s="515"/>
      <c r="G75" s="515"/>
      <c r="H75" s="515"/>
      <c r="I75" s="515"/>
      <c r="J75" s="515"/>
      <c r="K75" s="516"/>
      <c r="L75" s="517"/>
    </row>
    <row r="76" spans="1:12" ht="13.15" customHeight="1" x14ac:dyDescent="0.2">
      <c r="A76" s="520" t="s">
        <v>208</v>
      </c>
      <c r="B76" s="519"/>
      <c r="C76" s="519"/>
      <c r="D76" s="519"/>
      <c r="E76" s="515"/>
      <c r="F76" s="515"/>
      <c r="G76" s="515"/>
      <c r="H76" s="515"/>
      <c r="I76" s="515"/>
      <c r="J76" s="515"/>
      <c r="K76" s="516"/>
      <c r="L76" s="517"/>
    </row>
    <row r="77" spans="1:12" ht="12.75" customHeight="1" x14ac:dyDescent="0.2">
      <c r="A77" s="513" t="s">
        <v>218</v>
      </c>
      <c r="B77" s="514"/>
      <c r="C77" s="514"/>
      <c r="D77" s="514"/>
      <c r="E77" s="515">
        <f>(E52+E54)/SUM(E8:E10)</f>
        <v>0.21414585544982748</v>
      </c>
      <c r="F77" s="515"/>
      <c r="G77" s="515">
        <f>(G52+G54)/SUM(G8:G10)</f>
        <v>0.13152828536265487</v>
      </c>
      <c r="H77" s="515"/>
      <c r="I77" s="515">
        <f>(I52+I54)/SUM(I8:I10)</f>
        <v>0.12778708941360589</v>
      </c>
      <c r="J77" s="515"/>
      <c r="K77" s="516" t="e">
        <f>(K52+K54)/SUM(K8:K10)</f>
        <v>#DIV/0!</v>
      </c>
      <c r="L77" s="516"/>
    </row>
    <row r="78" spans="1:12" ht="12.75" customHeight="1" x14ac:dyDescent="0.2">
      <c r="A78" s="518" t="s">
        <v>219</v>
      </c>
      <c r="B78" s="519"/>
      <c r="C78" s="519"/>
      <c r="D78" s="519"/>
      <c r="E78" s="515"/>
      <c r="F78" s="515"/>
      <c r="G78" s="515"/>
      <c r="H78" s="515"/>
      <c r="I78" s="515"/>
      <c r="J78" s="515"/>
      <c r="K78" s="516"/>
      <c r="L78" s="516"/>
    </row>
    <row r="79" spans="1:12" ht="12.75" customHeight="1" x14ac:dyDescent="0.2">
      <c r="A79" s="520" t="s">
        <v>208</v>
      </c>
      <c r="B79" s="519"/>
      <c r="C79" s="519"/>
      <c r="D79" s="519"/>
      <c r="E79" s="515"/>
      <c r="F79" s="515"/>
      <c r="G79" s="515"/>
      <c r="H79" s="515"/>
      <c r="I79" s="515"/>
      <c r="J79" s="515"/>
      <c r="K79" s="516"/>
      <c r="L79" s="516"/>
    </row>
    <row r="80" spans="1:12" x14ac:dyDescent="0.2">
      <c r="A80" s="545" t="s">
        <v>220</v>
      </c>
      <c r="B80" s="546"/>
      <c r="C80" s="546"/>
      <c r="D80" s="546"/>
      <c r="E80" s="546"/>
      <c r="F80" s="546"/>
      <c r="G80" s="546"/>
      <c r="H80" s="546"/>
      <c r="I80" s="546"/>
      <c r="J80" s="546"/>
      <c r="K80" s="546"/>
      <c r="L80" s="547"/>
    </row>
    <row r="81" spans="1:12" x14ac:dyDescent="0.2">
      <c r="A81" s="548" t="s">
        <v>105</v>
      </c>
      <c r="B81" s="549"/>
      <c r="C81" s="549"/>
      <c r="D81" s="549"/>
      <c r="E81" s="550">
        <f>$L$1-3</f>
        <v>2015</v>
      </c>
      <c r="F81" s="550"/>
      <c r="G81" s="550">
        <f>$L$1-2</f>
        <v>2016</v>
      </c>
      <c r="H81" s="550"/>
      <c r="I81" s="550">
        <f>$L$1-1</f>
        <v>2017</v>
      </c>
      <c r="J81" s="550"/>
      <c r="K81" s="550">
        <f>$L$1</f>
        <v>2018</v>
      </c>
      <c r="L81" s="551"/>
    </row>
    <row r="82" spans="1:12" ht="12.75" customHeight="1" x14ac:dyDescent="0.2">
      <c r="A82" s="513" t="s">
        <v>221</v>
      </c>
      <c r="B82" s="514"/>
      <c r="C82" s="514"/>
      <c r="D82" s="514"/>
      <c r="E82" s="552">
        <f>(E8+E10)/Caratteristiche!G5</f>
        <v>768.40761501210659</v>
      </c>
      <c r="F82" s="553"/>
      <c r="G82" s="552">
        <f>(G8+G10)/Caratteristiche!I5</f>
        <v>808.37635705669481</v>
      </c>
      <c r="H82" s="553"/>
      <c r="I82" s="552">
        <f>(I8+I10)/Caratteristiche!K5</f>
        <v>774.89987937273827</v>
      </c>
      <c r="J82" s="553"/>
      <c r="K82" s="554" t="e">
        <f>(K8+K10)/Caratteristiche!M5</f>
        <v>#DIV/0!</v>
      </c>
      <c r="L82" s="555"/>
    </row>
    <row r="83" spans="1:12" ht="12.75" customHeight="1" x14ac:dyDescent="0.2">
      <c r="A83" s="518" t="s">
        <v>207</v>
      </c>
      <c r="B83" s="519"/>
      <c r="C83" s="519"/>
      <c r="D83" s="519"/>
      <c r="E83" s="552"/>
      <c r="F83" s="553"/>
      <c r="G83" s="552"/>
      <c r="H83" s="553"/>
      <c r="I83" s="552"/>
      <c r="J83" s="553"/>
      <c r="K83" s="554"/>
      <c r="L83" s="555"/>
    </row>
    <row r="84" spans="1:12" ht="12.75" customHeight="1" x14ac:dyDescent="0.2">
      <c r="A84" s="520" t="s">
        <v>222</v>
      </c>
      <c r="B84" s="519"/>
      <c r="C84" s="519"/>
      <c r="D84" s="519"/>
      <c r="E84" s="552"/>
      <c r="F84" s="553"/>
      <c r="G84" s="552"/>
      <c r="H84" s="553"/>
      <c r="I84" s="552"/>
      <c r="J84" s="553"/>
      <c r="K84" s="554"/>
      <c r="L84" s="555"/>
    </row>
    <row r="85" spans="1:12" ht="12.75" customHeight="1" x14ac:dyDescent="0.2">
      <c r="A85" s="513" t="s">
        <v>223</v>
      </c>
      <c r="B85" s="514"/>
      <c r="C85" s="514"/>
      <c r="D85" s="514"/>
      <c r="E85" s="552">
        <f>E8/Caratteristiche!G5</f>
        <v>649.58736077481842</v>
      </c>
      <c r="F85" s="553"/>
      <c r="G85" s="552">
        <f>G8/Caratteristiche!I5</f>
        <v>639.35464414957778</v>
      </c>
      <c r="H85" s="553"/>
      <c r="I85" s="552">
        <f>I8/Caratteristiche!K5</f>
        <v>633.92521109770803</v>
      </c>
      <c r="J85" s="553"/>
      <c r="K85" s="554" t="e">
        <f>K8/Caratteristiche!M5</f>
        <v>#DIV/0!</v>
      </c>
      <c r="L85" s="555"/>
    </row>
    <row r="86" spans="1:12" ht="12.75" customHeight="1" x14ac:dyDescent="0.2">
      <c r="A86" s="518" t="s">
        <v>210</v>
      </c>
      <c r="B86" s="519"/>
      <c r="C86" s="519"/>
      <c r="D86" s="519"/>
      <c r="E86" s="552"/>
      <c r="F86" s="553"/>
      <c r="G86" s="552"/>
      <c r="H86" s="553"/>
      <c r="I86" s="552"/>
      <c r="J86" s="553"/>
      <c r="K86" s="554"/>
      <c r="L86" s="555"/>
    </row>
    <row r="87" spans="1:12" ht="12.75" customHeight="1" x14ac:dyDescent="0.2">
      <c r="A87" s="520" t="s">
        <v>222</v>
      </c>
      <c r="B87" s="519"/>
      <c r="C87" s="519"/>
      <c r="D87" s="519"/>
      <c r="E87" s="552"/>
      <c r="F87" s="553"/>
      <c r="G87" s="552"/>
      <c r="H87" s="553"/>
      <c r="I87" s="552"/>
      <c r="J87" s="553"/>
      <c r="K87" s="554"/>
      <c r="L87" s="555"/>
    </row>
    <row r="88" spans="1:12" ht="12.75" customHeight="1" x14ac:dyDescent="0.2">
      <c r="A88" s="513" t="s">
        <v>224</v>
      </c>
      <c r="B88" s="514"/>
      <c r="C88" s="514"/>
      <c r="D88" s="514"/>
      <c r="E88" s="532">
        <f>(E52+E54)/Caratteristiche!G5</f>
        <v>168.51070217917675</v>
      </c>
      <c r="F88" s="533"/>
      <c r="G88" s="532">
        <f>(G52+G54)/Caratteristiche!I5</f>
        <v>109.96605548854041</v>
      </c>
      <c r="H88" s="533"/>
      <c r="I88" s="532">
        <f>(I52+I54)/Caratteristiche!K5</f>
        <v>103.22422195416165</v>
      </c>
      <c r="J88" s="533"/>
      <c r="K88" s="538" t="e">
        <f>(K52+K54)/Caratteristiche!M5</f>
        <v>#DIV/0!</v>
      </c>
      <c r="L88" s="539"/>
    </row>
    <row r="89" spans="1:12" ht="12.75" customHeight="1" x14ac:dyDescent="0.2">
      <c r="A89" s="518" t="s">
        <v>225</v>
      </c>
      <c r="B89" s="519"/>
      <c r="C89" s="519"/>
      <c r="D89" s="519"/>
      <c r="E89" s="534"/>
      <c r="F89" s="535"/>
      <c r="G89" s="534"/>
      <c r="H89" s="535"/>
      <c r="I89" s="534"/>
      <c r="J89" s="535"/>
      <c r="K89" s="540"/>
      <c r="L89" s="541"/>
    </row>
    <row r="90" spans="1:12" ht="12.75" customHeight="1" x14ac:dyDescent="0.2">
      <c r="A90" s="520" t="s">
        <v>222</v>
      </c>
      <c r="B90" s="519"/>
      <c r="C90" s="519"/>
      <c r="D90" s="519"/>
      <c r="E90" s="536"/>
      <c r="F90" s="537"/>
      <c r="G90" s="536"/>
      <c r="H90" s="537"/>
      <c r="I90" s="536"/>
      <c r="J90" s="537"/>
      <c r="K90" s="542"/>
      <c r="L90" s="543"/>
    </row>
    <row r="91" spans="1:12" ht="12.75" customHeight="1" x14ac:dyDescent="0.2">
      <c r="A91" s="513" t="s">
        <v>226</v>
      </c>
      <c r="B91" s="514"/>
      <c r="C91" s="514"/>
      <c r="D91" s="514"/>
      <c r="E91" s="532">
        <f>E51/Caratteristiche!G5</f>
        <v>4.1759564164648912</v>
      </c>
      <c r="F91" s="533"/>
      <c r="G91" s="532">
        <f>G51/Caratteristiche!I5</f>
        <v>14.317828709288298</v>
      </c>
      <c r="H91" s="533"/>
      <c r="I91" s="532">
        <f>I51/Caratteristiche!K5</f>
        <v>11.75577804583836</v>
      </c>
      <c r="J91" s="533"/>
      <c r="K91" s="538" t="e">
        <f>K51/Caratteristiche!M5</f>
        <v>#DIV/0!</v>
      </c>
      <c r="L91" s="539"/>
    </row>
    <row r="92" spans="1:12" ht="12.75" customHeight="1" x14ac:dyDescent="0.2">
      <c r="A92" s="518" t="s">
        <v>212</v>
      </c>
      <c r="B92" s="519"/>
      <c r="C92" s="519"/>
      <c r="D92" s="519"/>
      <c r="E92" s="534"/>
      <c r="F92" s="535"/>
      <c r="G92" s="534"/>
      <c r="H92" s="535"/>
      <c r="I92" s="534"/>
      <c r="J92" s="535"/>
      <c r="K92" s="540"/>
      <c r="L92" s="541"/>
    </row>
    <row r="93" spans="1:12" ht="13.5" customHeight="1" x14ac:dyDescent="0.2">
      <c r="A93" s="544" t="s">
        <v>222</v>
      </c>
      <c r="B93" s="514"/>
      <c r="C93" s="514"/>
      <c r="D93" s="514"/>
      <c r="E93" s="536"/>
      <c r="F93" s="537"/>
      <c r="G93" s="536"/>
      <c r="H93" s="537"/>
      <c r="I93" s="536"/>
      <c r="J93" s="537"/>
      <c r="K93" s="542"/>
      <c r="L93" s="543"/>
    </row>
    <row r="94" spans="1:12" x14ac:dyDescent="0.2">
      <c r="A94" s="545" t="s">
        <v>227</v>
      </c>
      <c r="B94" s="546"/>
      <c r="C94" s="546"/>
      <c r="D94" s="546"/>
      <c r="E94" s="546"/>
      <c r="F94" s="546"/>
      <c r="G94" s="546"/>
      <c r="H94" s="546"/>
      <c r="I94" s="546"/>
      <c r="J94" s="546"/>
      <c r="K94" s="546"/>
      <c r="L94" s="547"/>
    </row>
    <row r="95" spans="1:12" x14ac:dyDescent="0.2">
      <c r="A95" s="548" t="s">
        <v>105</v>
      </c>
      <c r="B95" s="549"/>
      <c r="C95" s="549"/>
      <c r="D95" s="549"/>
      <c r="E95" s="550">
        <f>$L$1-3</f>
        <v>2015</v>
      </c>
      <c r="F95" s="550"/>
      <c r="G95" s="550">
        <f>$L$1-2</f>
        <v>2016</v>
      </c>
      <c r="H95" s="550"/>
      <c r="I95" s="550">
        <f>$L$1-1</f>
        <v>2017</v>
      </c>
      <c r="J95" s="550"/>
      <c r="K95" s="550">
        <f>$L$1</f>
        <v>2018</v>
      </c>
      <c r="L95" s="551"/>
    </row>
    <row r="96" spans="1:12" ht="12.75" customHeight="1" x14ac:dyDescent="0.2">
      <c r="A96" s="513" t="s">
        <v>228</v>
      </c>
      <c r="B96" s="514"/>
      <c r="C96" s="514"/>
      <c r="D96" s="514"/>
      <c r="E96" s="515">
        <f>E38/E16</f>
        <v>0.23034495987979356</v>
      </c>
      <c r="F96" s="515"/>
      <c r="G96" s="515">
        <f>G38/G16</f>
        <v>0.14371346461460599</v>
      </c>
      <c r="H96" s="515"/>
      <c r="I96" s="515">
        <f>I38/I16</f>
        <v>0.12405537979702812</v>
      </c>
      <c r="J96" s="515"/>
      <c r="K96" s="516" t="e">
        <f>K38/K16</f>
        <v>#DIV/0!</v>
      </c>
      <c r="L96" s="517"/>
    </row>
    <row r="97" spans="1:12" ht="12.75" customHeight="1" x14ac:dyDescent="0.2">
      <c r="A97" s="518" t="s">
        <v>229</v>
      </c>
      <c r="B97" s="519"/>
      <c r="C97" s="519"/>
      <c r="D97" s="519"/>
      <c r="E97" s="515"/>
      <c r="F97" s="515"/>
      <c r="G97" s="515"/>
      <c r="H97" s="515"/>
      <c r="I97" s="515"/>
      <c r="J97" s="515"/>
      <c r="K97" s="516"/>
      <c r="L97" s="517"/>
    </row>
    <row r="98" spans="1:12" ht="12.75" customHeight="1" x14ac:dyDescent="0.2">
      <c r="A98" s="520" t="s">
        <v>230</v>
      </c>
      <c r="B98" s="519"/>
      <c r="C98" s="519"/>
      <c r="D98" s="519"/>
      <c r="E98" s="515"/>
      <c r="F98" s="515"/>
      <c r="G98" s="515"/>
      <c r="H98" s="515"/>
      <c r="I98" s="515"/>
      <c r="J98" s="515"/>
      <c r="K98" s="516"/>
      <c r="L98" s="517"/>
    </row>
    <row r="99" spans="1:12" ht="12.75" customHeight="1" x14ac:dyDescent="0.2">
      <c r="A99" s="513" t="s">
        <v>231</v>
      </c>
      <c r="B99" s="514"/>
      <c r="C99" s="514"/>
      <c r="D99" s="514"/>
      <c r="E99" s="515">
        <f>E47/E27</f>
        <v>0.11952678508958771</v>
      </c>
      <c r="F99" s="515"/>
      <c r="G99" s="515">
        <f>G47/G27</f>
        <v>7.7790074659266253E-2</v>
      </c>
      <c r="H99" s="515"/>
      <c r="I99" s="515">
        <f>I47/I27</f>
        <v>7.8635080789456677E-2</v>
      </c>
      <c r="J99" s="515"/>
      <c r="K99" s="516" t="e">
        <f>K47/K27</f>
        <v>#DIV/0!</v>
      </c>
      <c r="L99" s="517"/>
    </row>
    <row r="100" spans="1:12" ht="12.75" customHeight="1" x14ac:dyDescent="0.2">
      <c r="A100" s="518" t="s">
        <v>232</v>
      </c>
      <c r="B100" s="519"/>
      <c r="C100" s="519"/>
      <c r="D100" s="519"/>
      <c r="E100" s="515"/>
      <c r="F100" s="515"/>
      <c r="G100" s="515"/>
      <c r="H100" s="515"/>
      <c r="I100" s="515"/>
      <c r="J100" s="515"/>
      <c r="K100" s="516"/>
      <c r="L100" s="517"/>
    </row>
    <row r="101" spans="1:12" ht="12.75" customHeight="1" x14ac:dyDescent="0.2">
      <c r="A101" s="520" t="s">
        <v>233</v>
      </c>
      <c r="B101" s="519"/>
      <c r="C101" s="519"/>
      <c r="D101" s="519"/>
      <c r="E101" s="515"/>
      <c r="F101" s="515"/>
      <c r="G101" s="515"/>
      <c r="H101" s="515"/>
      <c r="I101" s="515"/>
      <c r="J101" s="515"/>
      <c r="K101" s="516"/>
      <c r="L101" s="517"/>
    </row>
    <row r="102" spans="1:12" ht="12.75" customHeight="1" x14ac:dyDescent="0.2">
      <c r="A102" s="513" t="s">
        <v>234</v>
      </c>
      <c r="B102" s="514"/>
      <c r="C102" s="514"/>
      <c r="D102" s="514"/>
      <c r="E102" s="515">
        <f>(F8+F10)/(E8+E10)</f>
        <v>0.82401537004555603</v>
      </c>
      <c r="F102" s="515"/>
      <c r="G102" s="515">
        <f>(H8+H10)/(G8+G10)</f>
        <v>0.77892720072103905</v>
      </c>
      <c r="H102" s="515"/>
      <c r="I102" s="515">
        <f>(J8+J10)/(I8+I10)</f>
        <v>0.73470019863261071</v>
      </c>
      <c r="J102" s="515"/>
      <c r="K102" s="526" t="e">
        <f>(L8+L10)/(K8+K10)</f>
        <v>#DIV/0!</v>
      </c>
      <c r="L102" s="527"/>
    </row>
    <row r="103" spans="1:12" ht="12.75" customHeight="1" x14ac:dyDescent="0.2">
      <c r="A103" s="518" t="s">
        <v>235</v>
      </c>
      <c r="B103" s="519"/>
      <c r="C103" s="519"/>
      <c r="D103" s="519"/>
      <c r="E103" s="515"/>
      <c r="F103" s="515"/>
      <c r="G103" s="515"/>
      <c r="H103" s="515"/>
      <c r="I103" s="515"/>
      <c r="J103" s="515"/>
      <c r="K103" s="528"/>
      <c r="L103" s="529"/>
    </row>
    <row r="104" spans="1:12" ht="12.75" customHeight="1" x14ac:dyDescent="0.2">
      <c r="A104" s="520" t="s">
        <v>236</v>
      </c>
      <c r="B104" s="519"/>
      <c r="C104" s="519"/>
      <c r="D104" s="519"/>
      <c r="E104" s="515"/>
      <c r="F104" s="515"/>
      <c r="G104" s="515"/>
      <c r="H104" s="515"/>
      <c r="I104" s="515"/>
      <c r="J104" s="515"/>
      <c r="K104" s="530"/>
      <c r="L104" s="531"/>
    </row>
    <row r="105" spans="1:12" ht="13.15" customHeight="1" x14ac:dyDescent="0.2">
      <c r="A105" s="513" t="s">
        <v>237</v>
      </c>
      <c r="B105" s="514"/>
      <c r="C105" s="514"/>
      <c r="D105" s="514"/>
      <c r="E105" s="515">
        <f>(F21)/(E21)</f>
        <v>0.86855984231988759</v>
      </c>
      <c r="F105" s="515"/>
      <c r="G105" s="515">
        <f>H21/G21</f>
        <v>0.75495127440157261</v>
      </c>
      <c r="H105" s="515"/>
      <c r="I105" s="515">
        <f>(J21)/(I21)</f>
        <v>0.77171316905340359</v>
      </c>
      <c r="J105" s="515"/>
      <c r="K105" s="516" t="e">
        <f>(L21)/(K21)</f>
        <v>#DIV/0!</v>
      </c>
      <c r="L105" s="516"/>
    </row>
    <row r="106" spans="1:12" ht="13.15" customHeight="1" x14ac:dyDescent="0.2">
      <c r="A106" s="518" t="s">
        <v>238</v>
      </c>
      <c r="B106" s="519"/>
      <c r="C106" s="519"/>
      <c r="D106" s="519"/>
      <c r="E106" s="515"/>
      <c r="F106" s="515"/>
      <c r="G106" s="515"/>
      <c r="H106" s="515"/>
      <c r="I106" s="515"/>
      <c r="J106" s="515"/>
      <c r="K106" s="516"/>
      <c r="L106" s="516"/>
    </row>
    <row r="107" spans="1:12" ht="13.9" customHeight="1" thickBot="1" x14ac:dyDescent="0.25">
      <c r="A107" s="524" t="s">
        <v>239</v>
      </c>
      <c r="B107" s="525"/>
      <c r="C107" s="525"/>
      <c r="D107" s="525"/>
      <c r="E107" s="522"/>
      <c r="F107" s="522"/>
      <c r="G107" s="522"/>
      <c r="H107" s="522"/>
      <c r="I107" s="522"/>
      <c r="J107" s="522"/>
      <c r="K107" s="523"/>
      <c r="L107" s="523"/>
    </row>
    <row r="109" spans="1:12" ht="3" customHeight="1" x14ac:dyDescent="0.2"/>
    <row r="110" spans="1:12" x14ac:dyDescent="0.2">
      <c r="A110" s="422"/>
      <c r="B110" s="422"/>
      <c r="C110" s="422"/>
      <c r="D110" s="422"/>
      <c r="E110" s="521"/>
      <c r="F110" s="521"/>
      <c r="G110" s="521"/>
      <c r="H110" s="521"/>
      <c r="I110" s="521"/>
      <c r="J110" s="521"/>
      <c r="K110" s="521"/>
      <c r="L110" s="521"/>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4">
    <mergeCell ref="A16:D16"/>
    <mergeCell ref="A18:L18"/>
    <mergeCell ref="A19:D20"/>
    <mergeCell ref="E19:F19"/>
    <mergeCell ref="G19:H19"/>
    <mergeCell ref="I19:J19"/>
    <mergeCell ref="A1:J1"/>
    <mergeCell ref="A2:L2"/>
    <mergeCell ref="A3:L3"/>
    <mergeCell ref="A4:D5"/>
    <mergeCell ref="E4:F4"/>
    <mergeCell ref="G4:H4"/>
    <mergeCell ref="I4:J4"/>
    <mergeCell ref="K4:L4"/>
    <mergeCell ref="K19:L19"/>
    <mergeCell ref="A10:D10"/>
    <mergeCell ref="A11:D11"/>
    <mergeCell ref="A13:D13"/>
    <mergeCell ref="A15:D15"/>
    <mergeCell ref="A6:D6"/>
    <mergeCell ref="A7:D7"/>
    <mergeCell ref="A8:D8"/>
    <mergeCell ref="A9:D9"/>
    <mergeCell ref="A12:D12"/>
    <mergeCell ref="A25:D25"/>
    <mergeCell ref="A26:D26"/>
    <mergeCell ref="A27:D27"/>
    <mergeCell ref="A29:L29"/>
    <mergeCell ref="B34:D34"/>
    <mergeCell ref="A21:D21"/>
    <mergeCell ref="A22:D22"/>
    <mergeCell ref="A23:D23"/>
    <mergeCell ref="A24:D24"/>
    <mergeCell ref="B35:D35"/>
    <mergeCell ref="B36:D36"/>
    <mergeCell ref="B37:D37"/>
    <mergeCell ref="I30:J30"/>
    <mergeCell ref="K30:L30"/>
    <mergeCell ref="B32:D32"/>
    <mergeCell ref="B33:D33"/>
    <mergeCell ref="K39:L39"/>
    <mergeCell ref="B41:D41"/>
    <mergeCell ref="A38:D38"/>
    <mergeCell ref="A39:A40"/>
    <mergeCell ref="B39:D40"/>
    <mergeCell ref="E39:F39"/>
    <mergeCell ref="A30:A31"/>
    <mergeCell ref="B30:D31"/>
    <mergeCell ref="E30:F30"/>
    <mergeCell ref="G30:H30"/>
    <mergeCell ref="B42:D42"/>
    <mergeCell ref="B43:D43"/>
    <mergeCell ref="B44:D44"/>
    <mergeCell ref="B45:D45"/>
    <mergeCell ref="G39:H39"/>
    <mergeCell ref="I39:J39"/>
    <mergeCell ref="B46:D46"/>
    <mergeCell ref="A47:D47"/>
    <mergeCell ref="A49:L49"/>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K53:L53"/>
    <mergeCell ref="A54:D54"/>
    <mergeCell ref="E54:F54"/>
    <mergeCell ref="G54:H54"/>
    <mergeCell ref="I54:J54"/>
    <mergeCell ref="K54:L54"/>
    <mergeCell ref="A53:D53"/>
    <mergeCell ref="E53:F53"/>
    <mergeCell ref="G53:H53"/>
    <mergeCell ref="I53:J53"/>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A63:D63"/>
    <mergeCell ref="E63:F65"/>
    <mergeCell ref="G63:H65"/>
    <mergeCell ref="I63:J65"/>
    <mergeCell ref="K63:L65"/>
    <mergeCell ref="A64:D64"/>
    <mergeCell ref="A65:D65"/>
    <mergeCell ref="K66:L68"/>
    <mergeCell ref="A67:D67"/>
    <mergeCell ref="A68:D68"/>
    <mergeCell ref="A69:L69"/>
    <mergeCell ref="A66:D66"/>
    <mergeCell ref="E66:F68"/>
    <mergeCell ref="G66:H68"/>
    <mergeCell ref="I66:J68"/>
    <mergeCell ref="A72:D72"/>
    <mergeCell ref="A73:D73"/>
    <mergeCell ref="A70:D70"/>
    <mergeCell ref="E70:F70"/>
    <mergeCell ref="G70:H70"/>
    <mergeCell ref="I70:J70"/>
    <mergeCell ref="A74:D74"/>
    <mergeCell ref="E74:F76"/>
    <mergeCell ref="G74:H76"/>
    <mergeCell ref="I74:J76"/>
    <mergeCell ref="K70:L70"/>
    <mergeCell ref="A71:D71"/>
    <mergeCell ref="E71:F73"/>
    <mergeCell ref="G71:H73"/>
    <mergeCell ref="I71:J73"/>
    <mergeCell ref="K71:L73"/>
    <mergeCell ref="K74:L76"/>
    <mergeCell ref="A75:D75"/>
    <mergeCell ref="A76:D76"/>
    <mergeCell ref="A77:D77"/>
    <mergeCell ref="E77:F79"/>
    <mergeCell ref="G77:H79"/>
    <mergeCell ref="I77:J79"/>
    <mergeCell ref="K77:L79"/>
    <mergeCell ref="A78:D78"/>
    <mergeCell ref="A79:D79"/>
    <mergeCell ref="A80:L80"/>
    <mergeCell ref="A81:D81"/>
    <mergeCell ref="E81:F81"/>
    <mergeCell ref="G81:H81"/>
    <mergeCell ref="I81:J81"/>
    <mergeCell ref="K81:L81"/>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A14:D14"/>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 ref="A91:D91"/>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view="pageBreakPreview" topLeftCell="K47" zoomScaleNormal="100" zoomScaleSheetLayoutView="100" zoomScalePageLayoutView="60" workbookViewId="0">
      <selection activeCell="K73" sqref="K73"/>
    </sheetView>
  </sheetViews>
  <sheetFormatPr defaultColWidth="8.85546875" defaultRowHeight="15" x14ac:dyDescent="0.25"/>
  <cols>
    <col min="1" max="1" width="3.7109375" customWidth="1"/>
    <col min="2" max="2" width="17.85546875" customWidth="1"/>
    <col min="3" max="3" width="9.5703125" style="83" bestFit="1" customWidth="1"/>
    <col min="4" max="4" width="25.85546875" customWidth="1"/>
    <col min="5" max="5" width="22.140625" customWidth="1"/>
    <col min="6" max="6" width="25.140625" customWidth="1"/>
    <col min="7" max="7" width="16.140625" style="109" customWidth="1"/>
    <col min="8" max="8" width="16" style="109"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198" t="s">
        <v>393</v>
      </c>
      <c r="H1" s="116">
        <v>829</v>
      </c>
      <c r="J1" s="198" t="s">
        <v>394</v>
      </c>
      <c r="K1" s="116"/>
      <c r="N1" s="105" t="s">
        <v>366</v>
      </c>
      <c r="O1" s="116">
        <v>829</v>
      </c>
      <c r="Q1" s="105" t="s">
        <v>395</v>
      </c>
      <c r="R1" s="116">
        <v>829</v>
      </c>
    </row>
    <row r="2" spans="1:19" s="144" customFormat="1" ht="59.25" customHeight="1" thickBot="1" x14ac:dyDescent="0.3">
      <c r="A2" s="630" t="s">
        <v>56</v>
      </c>
      <c r="B2" s="631"/>
      <c r="C2" s="112" t="s">
        <v>55</v>
      </c>
      <c r="D2" s="112" t="s">
        <v>57</v>
      </c>
      <c r="E2" s="112" t="s">
        <v>105</v>
      </c>
      <c r="F2" s="112" t="s">
        <v>60</v>
      </c>
      <c r="G2" s="108" t="s">
        <v>340</v>
      </c>
      <c r="H2" s="108" t="s">
        <v>341</v>
      </c>
      <c r="I2" s="140" t="s">
        <v>103</v>
      </c>
      <c r="J2" s="108" t="s">
        <v>340</v>
      </c>
      <c r="K2" s="108" t="s">
        <v>341</v>
      </c>
      <c r="L2" s="140" t="s">
        <v>104</v>
      </c>
      <c r="M2" s="141" t="s">
        <v>377</v>
      </c>
      <c r="N2" s="106" t="s">
        <v>340</v>
      </c>
      <c r="O2" s="107" t="s">
        <v>341</v>
      </c>
      <c r="P2" s="142">
        <v>2018</v>
      </c>
      <c r="Q2" s="110" t="s">
        <v>340</v>
      </c>
      <c r="R2" s="111" t="s">
        <v>341</v>
      </c>
      <c r="S2" s="143">
        <v>2019</v>
      </c>
    </row>
    <row r="3" spans="1:19" ht="33" customHeight="1" x14ac:dyDescent="0.25">
      <c r="A3" s="617">
        <v>1</v>
      </c>
      <c r="B3" s="619" t="s">
        <v>0</v>
      </c>
      <c r="C3" s="91">
        <v>1</v>
      </c>
      <c r="D3" s="90" t="s">
        <v>13</v>
      </c>
      <c r="E3" s="119" t="s">
        <v>59</v>
      </c>
      <c r="F3" s="119" t="s">
        <v>58</v>
      </c>
      <c r="G3" s="155">
        <v>22500</v>
      </c>
      <c r="H3" s="125">
        <f>$H$1</f>
        <v>829</v>
      </c>
      <c r="I3" s="157">
        <f>G3/H3</f>
        <v>27.141133896260556</v>
      </c>
      <c r="J3" s="157"/>
      <c r="K3" s="125">
        <f>K1</f>
        <v>0</v>
      </c>
      <c r="L3" s="184" t="e">
        <f>J3/K3</f>
        <v>#DIV/0!</v>
      </c>
      <c r="M3" s="191" t="e">
        <f>L3-I3</f>
        <v>#DIV/0!</v>
      </c>
      <c r="N3" s="294">
        <v>22692</v>
      </c>
      <c r="O3" s="97">
        <f>$O$1</f>
        <v>829</v>
      </c>
      <c r="P3" s="220">
        <f>N3/O3</f>
        <v>27.372738238841979</v>
      </c>
      <c r="Q3" s="256"/>
      <c r="R3" s="100">
        <f>$R$1</f>
        <v>829</v>
      </c>
      <c r="S3" s="236">
        <f>Q3/R3</f>
        <v>0</v>
      </c>
    </row>
    <row r="4" spans="1:19" ht="33.75" customHeight="1" x14ac:dyDescent="0.25">
      <c r="A4" s="626"/>
      <c r="B4" s="624"/>
      <c r="C4" s="86">
        <v>2</v>
      </c>
      <c r="D4" s="84" t="s">
        <v>14</v>
      </c>
      <c r="E4" s="85" t="s">
        <v>59</v>
      </c>
      <c r="F4" s="85" t="s">
        <v>58</v>
      </c>
      <c r="G4" s="156">
        <v>95493</v>
      </c>
      <c r="H4" s="127">
        <f>$H$1</f>
        <v>829</v>
      </c>
      <c r="I4" s="158">
        <f t="shared" ref="I4:I18" si="0">G4/H4</f>
        <v>115.19059107358262</v>
      </c>
      <c r="J4" s="158"/>
      <c r="K4" s="127">
        <f>K1</f>
        <v>0</v>
      </c>
      <c r="L4" s="185" t="e">
        <f t="shared" ref="L4:L8" si="1">J4/K4</f>
        <v>#DIV/0!</v>
      </c>
      <c r="M4" s="186" t="e">
        <f t="shared" ref="M4:M15" si="2">L4-I4</f>
        <v>#DIV/0!</v>
      </c>
      <c r="N4" s="244">
        <v>96643</v>
      </c>
      <c r="O4" s="98">
        <f>$O$1</f>
        <v>829</v>
      </c>
      <c r="P4" s="216">
        <f t="shared" ref="P4:P8" si="3">N4/O4</f>
        <v>116.57780458383594</v>
      </c>
      <c r="Q4" s="254"/>
      <c r="R4" s="101">
        <f>$R$1</f>
        <v>829</v>
      </c>
      <c r="S4" s="237">
        <f t="shared" ref="S4:S43" si="4">Q4/R4</f>
        <v>0</v>
      </c>
    </row>
    <row r="5" spans="1:19" ht="59.25" customHeight="1" x14ac:dyDescent="0.25">
      <c r="A5" s="626"/>
      <c r="B5" s="624"/>
      <c r="C5" s="86">
        <v>3</v>
      </c>
      <c r="D5" s="297" t="s">
        <v>15</v>
      </c>
      <c r="E5" s="85" t="s">
        <v>59</v>
      </c>
      <c r="F5" s="85" t="s">
        <v>58</v>
      </c>
      <c r="G5" s="156">
        <v>69310</v>
      </c>
      <c r="H5" s="127">
        <f>$H$1</f>
        <v>829</v>
      </c>
      <c r="I5" s="158">
        <f t="shared" si="0"/>
        <v>83.606755126658626</v>
      </c>
      <c r="J5" s="158"/>
      <c r="K5" s="127">
        <f>K1</f>
        <v>0</v>
      </c>
      <c r="L5" s="185" t="e">
        <f t="shared" si="1"/>
        <v>#DIV/0!</v>
      </c>
      <c r="M5" s="186" t="e">
        <f t="shared" si="2"/>
        <v>#DIV/0!</v>
      </c>
      <c r="N5" s="244">
        <v>69310</v>
      </c>
      <c r="O5" s="98">
        <f>$O$1</f>
        <v>829</v>
      </c>
      <c r="P5" s="216">
        <f t="shared" si="3"/>
        <v>83.606755126658626</v>
      </c>
      <c r="Q5" s="254"/>
      <c r="R5" s="101">
        <f>$R$1</f>
        <v>829</v>
      </c>
      <c r="S5" s="237">
        <f t="shared" si="4"/>
        <v>0</v>
      </c>
    </row>
    <row r="6" spans="1:19" ht="30" x14ac:dyDescent="0.25">
      <c r="A6" s="626"/>
      <c r="B6" s="624"/>
      <c r="C6" s="602">
        <v>4</v>
      </c>
      <c r="D6" s="603" t="s">
        <v>16</v>
      </c>
      <c r="E6" s="85" t="s">
        <v>59</v>
      </c>
      <c r="F6" s="85" t="s">
        <v>58</v>
      </c>
      <c r="G6" s="156">
        <v>5000</v>
      </c>
      <c r="H6" s="127">
        <f>$H$1</f>
        <v>829</v>
      </c>
      <c r="I6" s="158">
        <f t="shared" si="0"/>
        <v>6.0313630880579012</v>
      </c>
      <c r="J6" s="158"/>
      <c r="K6" s="127">
        <f>K1</f>
        <v>0</v>
      </c>
      <c r="L6" s="185" t="e">
        <f t="shared" si="1"/>
        <v>#DIV/0!</v>
      </c>
      <c r="M6" s="186" t="e">
        <f t="shared" si="2"/>
        <v>#DIV/0!</v>
      </c>
      <c r="N6" s="244">
        <v>5000</v>
      </c>
      <c r="O6" s="98">
        <f>$O$1</f>
        <v>829</v>
      </c>
      <c r="P6" s="216">
        <f t="shared" si="3"/>
        <v>6.0313630880579012</v>
      </c>
      <c r="Q6" s="254"/>
      <c r="R6" s="101">
        <f>$R$1</f>
        <v>829</v>
      </c>
      <c r="S6" s="237">
        <f t="shared" si="4"/>
        <v>0</v>
      </c>
    </row>
    <row r="7" spans="1:19" ht="29.25" customHeight="1" x14ac:dyDescent="0.25">
      <c r="A7" s="626"/>
      <c r="B7" s="624"/>
      <c r="C7" s="602"/>
      <c r="D7" s="603"/>
      <c r="E7" s="85" t="s">
        <v>61</v>
      </c>
      <c r="F7" s="85" t="s">
        <v>110</v>
      </c>
      <c r="G7" s="201">
        <v>368350</v>
      </c>
      <c r="H7" s="185">
        <v>368350</v>
      </c>
      <c r="I7" s="304">
        <f t="shared" si="0"/>
        <v>1</v>
      </c>
      <c r="J7" s="201"/>
      <c r="K7" s="185"/>
      <c r="L7" s="304" t="e">
        <f t="shared" si="1"/>
        <v>#DIV/0!</v>
      </c>
      <c r="M7" s="186" t="e">
        <f t="shared" si="2"/>
        <v>#DIV/0!</v>
      </c>
      <c r="N7" s="244">
        <v>368350</v>
      </c>
      <c r="O7" s="216">
        <v>368350</v>
      </c>
      <c r="P7" s="216">
        <f t="shared" si="3"/>
        <v>1</v>
      </c>
      <c r="Q7" s="254"/>
      <c r="R7" s="101">
        <v>368350</v>
      </c>
      <c r="S7" s="237">
        <f t="shared" si="4"/>
        <v>0</v>
      </c>
    </row>
    <row r="8" spans="1:19" ht="30" x14ac:dyDescent="0.25">
      <c r="A8" s="626"/>
      <c r="B8" s="624"/>
      <c r="C8" s="602">
        <v>5</v>
      </c>
      <c r="D8" s="603" t="s">
        <v>17</v>
      </c>
      <c r="E8" s="85" t="s">
        <v>59</v>
      </c>
      <c r="F8" s="85" t="s">
        <v>58</v>
      </c>
      <c r="G8" s="156">
        <v>5180</v>
      </c>
      <c r="H8" s="127">
        <f>$H$1</f>
        <v>829</v>
      </c>
      <c r="I8" s="158">
        <f t="shared" si="0"/>
        <v>6.2484921592279852</v>
      </c>
      <c r="J8" s="156"/>
      <c r="K8" s="127">
        <f>K1</f>
        <v>0</v>
      </c>
      <c r="L8" s="158" t="e">
        <f t="shared" si="1"/>
        <v>#DIV/0!</v>
      </c>
      <c r="M8" s="186" t="e">
        <f t="shared" si="2"/>
        <v>#DIV/0!</v>
      </c>
      <c r="N8" s="244">
        <v>5180</v>
      </c>
      <c r="O8" s="98">
        <f>$O$1</f>
        <v>829</v>
      </c>
      <c r="P8" s="216">
        <f t="shared" si="3"/>
        <v>6.2484921592279852</v>
      </c>
      <c r="Q8" s="254"/>
      <c r="R8" s="101">
        <f>$R$1</f>
        <v>829</v>
      </c>
      <c r="S8" s="237">
        <f t="shared" si="4"/>
        <v>0</v>
      </c>
    </row>
    <row r="9" spans="1:19" ht="66.75" customHeight="1" x14ac:dyDescent="0.25">
      <c r="A9" s="626"/>
      <c r="B9" s="624"/>
      <c r="C9" s="602"/>
      <c r="D9" s="603"/>
      <c r="E9" s="85" t="s">
        <v>62</v>
      </c>
      <c r="F9" s="85" t="s">
        <v>63</v>
      </c>
      <c r="G9" s="201">
        <v>900</v>
      </c>
      <c r="H9" s="185">
        <v>2051</v>
      </c>
      <c r="I9" s="183">
        <f>(G9/H9)</f>
        <v>0.43881033642125794</v>
      </c>
      <c r="J9" s="201"/>
      <c r="K9" s="185"/>
      <c r="L9" s="183" t="e">
        <f>(J9/K9)</f>
        <v>#DIV/0!</v>
      </c>
      <c r="M9" s="187" t="e">
        <f t="shared" si="2"/>
        <v>#DIV/0!</v>
      </c>
      <c r="N9" s="298">
        <v>900</v>
      </c>
      <c r="O9" s="98">
        <v>2051</v>
      </c>
      <c r="P9" s="306">
        <f>(N9/O9)</f>
        <v>0.43881033642125794</v>
      </c>
      <c r="Q9" s="259"/>
      <c r="R9" s="101">
        <v>2051</v>
      </c>
      <c r="S9" s="307">
        <f>Q9/R9</f>
        <v>0</v>
      </c>
    </row>
    <row r="10" spans="1:19" ht="30" x14ac:dyDescent="0.25">
      <c r="A10" s="626"/>
      <c r="B10" s="624"/>
      <c r="C10" s="86">
        <v>6</v>
      </c>
      <c r="D10" s="289" t="s">
        <v>18</v>
      </c>
      <c r="E10" s="85" t="s">
        <v>59</v>
      </c>
      <c r="F10" s="85" t="s">
        <v>58</v>
      </c>
      <c r="G10" s="156">
        <v>43460</v>
      </c>
      <c r="H10" s="127">
        <f>$H$1</f>
        <v>829</v>
      </c>
      <c r="I10" s="158">
        <f t="shared" si="0"/>
        <v>52.424607961399275</v>
      </c>
      <c r="J10" s="156"/>
      <c r="K10" s="127">
        <f>K1</f>
        <v>0</v>
      </c>
      <c r="L10" s="158" t="e">
        <f t="shared" ref="L10:L15" si="5">J10/K10</f>
        <v>#DIV/0!</v>
      </c>
      <c r="M10" s="186" t="e">
        <f t="shared" si="2"/>
        <v>#DIV/0!</v>
      </c>
      <c r="N10" s="244">
        <v>44460</v>
      </c>
      <c r="O10" s="98">
        <f t="shared" ref="O10:O11" si="6">$O$1</f>
        <v>829</v>
      </c>
      <c r="P10" s="216">
        <f t="shared" ref="P10:P15" si="7">N10/O10</f>
        <v>53.630880579010856</v>
      </c>
      <c r="Q10" s="254"/>
      <c r="R10" s="101">
        <f>$R$1</f>
        <v>829</v>
      </c>
      <c r="S10" s="237">
        <f t="shared" si="4"/>
        <v>0</v>
      </c>
    </row>
    <row r="11" spans="1:19" ht="30" x14ac:dyDescent="0.25">
      <c r="A11" s="626"/>
      <c r="B11" s="624"/>
      <c r="C11" s="602">
        <v>7</v>
      </c>
      <c r="D11" s="600" t="s">
        <v>19</v>
      </c>
      <c r="E11" s="85" t="s">
        <v>59</v>
      </c>
      <c r="F11" s="85" t="s">
        <v>58</v>
      </c>
      <c r="G11" s="156">
        <v>10000</v>
      </c>
      <c r="H11" s="127">
        <f>$H$1</f>
        <v>829</v>
      </c>
      <c r="I11" s="158">
        <f t="shared" si="0"/>
        <v>12.062726176115802</v>
      </c>
      <c r="J11" s="156"/>
      <c r="K11" s="127">
        <f>K1</f>
        <v>0</v>
      </c>
      <c r="L11" s="158" t="e">
        <f t="shared" si="5"/>
        <v>#DIV/0!</v>
      </c>
      <c r="M11" s="186" t="e">
        <f t="shared" si="2"/>
        <v>#DIV/0!</v>
      </c>
      <c r="N11" s="244">
        <v>10000</v>
      </c>
      <c r="O11" s="98">
        <f t="shared" si="6"/>
        <v>829</v>
      </c>
      <c r="P11" s="216">
        <f t="shared" si="7"/>
        <v>12.062726176115802</v>
      </c>
      <c r="Q11" s="254"/>
      <c r="R11" s="101">
        <f>$R$1</f>
        <v>829</v>
      </c>
      <c r="S11" s="237">
        <f t="shared" si="4"/>
        <v>0</v>
      </c>
    </row>
    <row r="12" spans="1:19" ht="45" x14ac:dyDescent="0.25">
      <c r="A12" s="626"/>
      <c r="B12" s="624"/>
      <c r="C12" s="602"/>
      <c r="D12" s="600"/>
      <c r="E12" s="85" t="s">
        <v>66</v>
      </c>
      <c r="F12" s="85" t="s">
        <v>67</v>
      </c>
      <c r="G12" s="156">
        <v>10000</v>
      </c>
      <c r="H12" s="127">
        <v>600</v>
      </c>
      <c r="I12" s="158">
        <f t="shared" si="0"/>
        <v>16.666666666666668</v>
      </c>
      <c r="J12" s="156"/>
      <c r="K12" s="127"/>
      <c r="L12" s="158" t="e">
        <f t="shared" si="5"/>
        <v>#DIV/0!</v>
      </c>
      <c r="M12" s="186" t="e">
        <f t="shared" si="2"/>
        <v>#DIV/0!</v>
      </c>
      <c r="N12" s="298">
        <v>10000</v>
      </c>
      <c r="O12" s="98">
        <v>600</v>
      </c>
      <c r="P12" s="216">
        <f t="shared" si="7"/>
        <v>16.666666666666668</v>
      </c>
      <c r="Q12" s="259"/>
      <c r="R12" s="101">
        <v>600</v>
      </c>
      <c r="S12" s="237">
        <f t="shared" si="4"/>
        <v>0</v>
      </c>
    </row>
    <row r="13" spans="1:19" ht="30" hidden="1" x14ac:dyDescent="0.25">
      <c r="A13" s="626"/>
      <c r="B13" s="624"/>
      <c r="C13" s="602">
        <v>8</v>
      </c>
      <c r="D13" s="603" t="s">
        <v>20</v>
      </c>
      <c r="E13" s="85" t="s">
        <v>59</v>
      </c>
      <c r="F13" s="85" t="s">
        <v>58</v>
      </c>
      <c r="G13" s="156"/>
      <c r="H13" s="127">
        <f>$H$1</f>
        <v>829</v>
      </c>
      <c r="I13" s="158">
        <f t="shared" si="0"/>
        <v>0</v>
      </c>
      <c r="J13" s="156"/>
      <c r="K13" s="127">
        <f>K1</f>
        <v>0</v>
      </c>
      <c r="L13" s="158" t="e">
        <f t="shared" si="5"/>
        <v>#DIV/0!</v>
      </c>
      <c r="M13" s="186" t="e">
        <f t="shared" si="2"/>
        <v>#DIV/0!</v>
      </c>
      <c r="N13" s="298"/>
      <c r="O13" s="98">
        <f>$O$1</f>
        <v>829</v>
      </c>
      <c r="P13" s="216">
        <f t="shared" si="7"/>
        <v>0</v>
      </c>
      <c r="Q13" s="259"/>
      <c r="R13" s="101">
        <f>$R$1</f>
        <v>829</v>
      </c>
      <c r="S13" s="237">
        <f t="shared" si="4"/>
        <v>0</v>
      </c>
    </row>
    <row r="14" spans="1:19" ht="30" hidden="1" x14ac:dyDescent="0.25">
      <c r="A14" s="626"/>
      <c r="B14" s="624"/>
      <c r="C14" s="602"/>
      <c r="D14" s="603"/>
      <c r="E14" s="85" t="s">
        <v>69</v>
      </c>
      <c r="F14" s="85" t="s">
        <v>68</v>
      </c>
      <c r="G14" s="156"/>
      <c r="H14" s="127"/>
      <c r="I14" s="158" t="e">
        <f t="shared" si="0"/>
        <v>#DIV/0!</v>
      </c>
      <c r="J14" s="156"/>
      <c r="K14" s="127"/>
      <c r="L14" s="158" t="e">
        <f t="shared" si="5"/>
        <v>#DIV/0!</v>
      </c>
      <c r="M14" s="186" t="e">
        <f t="shared" si="2"/>
        <v>#DIV/0!</v>
      </c>
      <c r="N14" s="298"/>
      <c r="O14" s="98"/>
      <c r="P14" s="216" t="e">
        <f t="shared" si="7"/>
        <v>#DIV/0!</v>
      </c>
      <c r="Q14" s="259"/>
      <c r="R14" s="101"/>
      <c r="S14" s="237" t="e">
        <f t="shared" si="4"/>
        <v>#DIV/0!</v>
      </c>
    </row>
    <row r="15" spans="1:19" ht="27" customHeight="1" x14ac:dyDescent="0.25">
      <c r="A15" s="626"/>
      <c r="B15" s="624"/>
      <c r="C15" s="602">
        <v>11</v>
      </c>
      <c r="D15" s="607" t="s">
        <v>21</v>
      </c>
      <c r="E15" s="85" t="s">
        <v>59</v>
      </c>
      <c r="F15" s="85" t="s">
        <v>58</v>
      </c>
      <c r="G15" s="156">
        <v>4749</v>
      </c>
      <c r="H15" s="127">
        <f>$H$1</f>
        <v>829</v>
      </c>
      <c r="I15" s="158">
        <f t="shared" si="0"/>
        <v>5.7285886610373948</v>
      </c>
      <c r="J15" s="156"/>
      <c r="K15" s="127">
        <f>K1</f>
        <v>0</v>
      </c>
      <c r="L15" s="158" t="e">
        <f t="shared" si="5"/>
        <v>#DIV/0!</v>
      </c>
      <c r="M15" s="186" t="e">
        <f t="shared" si="2"/>
        <v>#DIV/0!</v>
      </c>
      <c r="N15" s="244">
        <v>4749</v>
      </c>
      <c r="O15" s="98">
        <f>$O$1</f>
        <v>829</v>
      </c>
      <c r="P15" s="216">
        <f t="shared" si="7"/>
        <v>5.7285886610373948</v>
      </c>
      <c r="Q15" s="254"/>
      <c r="R15" s="101">
        <f>$R$1</f>
        <v>829</v>
      </c>
      <c r="S15" s="237">
        <f t="shared" si="4"/>
        <v>0</v>
      </c>
    </row>
    <row r="16" spans="1:19" ht="30.75" hidden="1" thickBot="1" x14ac:dyDescent="0.3">
      <c r="A16" s="618"/>
      <c r="B16" s="620"/>
      <c r="C16" s="605"/>
      <c r="D16" s="629"/>
      <c r="E16" s="93" t="s">
        <v>70</v>
      </c>
      <c r="F16" s="93" t="s">
        <v>71</v>
      </c>
      <c r="G16" s="170">
        <v>4749</v>
      </c>
      <c r="H16" s="130"/>
      <c r="I16" s="131" t="s">
        <v>378</v>
      </c>
      <c r="J16" s="170"/>
      <c r="K16" s="130"/>
      <c r="L16" s="131" t="s">
        <v>378</v>
      </c>
      <c r="M16" s="258" t="e">
        <f>L16-I16</f>
        <v>#VALUE!</v>
      </c>
      <c r="N16" s="299">
        <v>4749</v>
      </c>
      <c r="O16" s="99"/>
      <c r="P16" s="217" t="s">
        <v>378</v>
      </c>
      <c r="Q16" s="262"/>
      <c r="R16" s="102"/>
      <c r="S16" s="238"/>
    </row>
    <row r="17" spans="1:19" ht="15.75" thickBot="1" x14ac:dyDescent="0.3">
      <c r="A17" s="87"/>
      <c r="B17" s="87"/>
      <c r="C17" s="88"/>
      <c r="D17" s="87"/>
      <c r="E17" s="89"/>
      <c r="F17" s="87"/>
      <c r="G17" s="113"/>
      <c r="H17" s="132"/>
      <c r="I17" s="133"/>
      <c r="J17" s="133"/>
      <c r="K17" s="133"/>
      <c r="L17" s="132"/>
      <c r="M17" s="133"/>
      <c r="N17" s="225"/>
      <c r="P17" s="223"/>
      <c r="Q17" s="225"/>
      <c r="S17" s="117"/>
    </row>
    <row r="18" spans="1:19" ht="30" x14ac:dyDescent="0.25">
      <c r="A18" s="617">
        <v>3</v>
      </c>
      <c r="B18" s="619" t="s">
        <v>1</v>
      </c>
      <c r="C18" s="611">
        <v>1</v>
      </c>
      <c r="D18" s="612" t="s">
        <v>22</v>
      </c>
      <c r="E18" s="119" t="s">
        <v>59</v>
      </c>
      <c r="F18" s="119" t="s">
        <v>58</v>
      </c>
      <c r="G18" s="155">
        <v>39560</v>
      </c>
      <c r="H18" s="125">
        <f>$H$1</f>
        <v>829</v>
      </c>
      <c r="I18" s="157">
        <f t="shared" si="0"/>
        <v>47.720144752714113</v>
      </c>
      <c r="J18" s="157"/>
      <c r="K18" s="125">
        <f>K1</f>
        <v>0</v>
      </c>
      <c r="L18" s="184" t="e">
        <f>J18/K18</f>
        <v>#DIV/0!</v>
      </c>
      <c r="M18" s="191" t="e">
        <f>L18-I18</f>
        <v>#DIV/0!</v>
      </c>
      <c r="N18" s="294">
        <v>39560</v>
      </c>
      <c r="O18" s="97">
        <f>$O$1</f>
        <v>829</v>
      </c>
      <c r="P18" s="220">
        <f t="shared" ref="P18" si="8">N18/O18</f>
        <v>47.720144752714113</v>
      </c>
      <c r="Q18" s="256"/>
      <c r="R18" s="100">
        <f>$R$1</f>
        <v>829</v>
      </c>
      <c r="S18" s="236">
        <f t="shared" si="4"/>
        <v>0</v>
      </c>
    </row>
    <row r="19" spans="1:19" ht="21" customHeight="1" x14ac:dyDescent="0.25">
      <c r="A19" s="626"/>
      <c r="B19" s="624"/>
      <c r="C19" s="602"/>
      <c r="D19" s="600"/>
      <c r="E19" s="85" t="s">
        <v>72</v>
      </c>
      <c r="F19" s="85" t="s">
        <v>73</v>
      </c>
      <c r="G19" s="134">
        <v>100</v>
      </c>
      <c r="H19" s="127"/>
      <c r="I19" s="128">
        <f>G19</f>
        <v>100</v>
      </c>
      <c r="J19" s="128"/>
      <c r="K19" s="128"/>
      <c r="L19" s="128">
        <f>J19</f>
        <v>0</v>
      </c>
      <c r="M19" s="291">
        <f>L19-I19</f>
        <v>-100</v>
      </c>
      <c r="N19" s="292">
        <v>100</v>
      </c>
      <c r="O19" s="226"/>
      <c r="P19" s="226"/>
      <c r="Q19" s="259"/>
      <c r="R19" s="101"/>
      <c r="S19" s="237"/>
    </row>
    <row r="20" spans="1:19" ht="45.75" customHeight="1" x14ac:dyDescent="0.25">
      <c r="A20" s="626"/>
      <c r="B20" s="624"/>
      <c r="C20" s="602"/>
      <c r="D20" s="600"/>
      <c r="E20" s="85" t="s">
        <v>74</v>
      </c>
      <c r="F20" s="85" t="s">
        <v>389</v>
      </c>
      <c r="G20" s="194">
        <v>30</v>
      </c>
      <c r="H20" s="127">
        <v>36</v>
      </c>
      <c r="I20" s="183">
        <f>G20/H20</f>
        <v>0.83333333333333337</v>
      </c>
      <c r="J20" s="195"/>
      <c r="K20" s="127"/>
      <c r="L20" s="183" t="e">
        <f>J20/K20</f>
        <v>#DIV/0!</v>
      </c>
      <c r="M20" s="187" t="e">
        <f>L20-I20</f>
        <v>#DIV/0!</v>
      </c>
      <c r="N20" s="260">
        <v>30</v>
      </c>
      <c r="O20" s="98">
        <v>36</v>
      </c>
      <c r="P20" s="266">
        <f>N20/O20</f>
        <v>0.83333333333333337</v>
      </c>
      <c r="Q20" s="259"/>
      <c r="R20" s="101">
        <v>36</v>
      </c>
      <c r="S20" s="239">
        <f t="shared" si="4"/>
        <v>0</v>
      </c>
    </row>
    <row r="21" spans="1:19" ht="30" hidden="1" x14ac:dyDescent="0.25">
      <c r="A21" s="626"/>
      <c r="B21" s="624"/>
      <c r="C21" s="602">
        <v>2</v>
      </c>
      <c r="D21" s="603" t="s">
        <v>23</v>
      </c>
      <c r="E21" s="85" t="s">
        <v>59</v>
      </c>
      <c r="F21" s="85" t="s">
        <v>58</v>
      </c>
      <c r="G21" s="156"/>
      <c r="H21" s="127">
        <f>$H$1</f>
        <v>829</v>
      </c>
      <c r="I21" s="158">
        <f>G21/H21</f>
        <v>0</v>
      </c>
      <c r="J21" s="156"/>
      <c r="K21" s="127">
        <f>K1</f>
        <v>0</v>
      </c>
      <c r="L21" s="193" t="e">
        <f>J21/K21</f>
        <v>#DIV/0!</v>
      </c>
      <c r="M21" s="186" t="e">
        <f>L21-I21</f>
        <v>#DIV/0!</v>
      </c>
      <c r="N21" s="293"/>
      <c r="O21" s="98">
        <f t="shared" ref="O21" si="9">$O$1</f>
        <v>829</v>
      </c>
      <c r="P21" s="216">
        <f>N21/O21</f>
        <v>0</v>
      </c>
      <c r="Q21" s="259"/>
      <c r="R21" s="101">
        <f>$R$1</f>
        <v>829</v>
      </c>
      <c r="S21" s="237">
        <f t="shared" si="4"/>
        <v>0</v>
      </c>
    </row>
    <row r="22" spans="1:19" ht="30.75" hidden="1" thickBot="1" x14ac:dyDescent="0.3">
      <c r="A22" s="618"/>
      <c r="B22" s="620"/>
      <c r="C22" s="605"/>
      <c r="D22" s="606"/>
      <c r="E22" s="93" t="s">
        <v>75</v>
      </c>
      <c r="F22" s="93" t="s">
        <v>76</v>
      </c>
      <c r="G22" s="129"/>
      <c r="H22" s="130"/>
      <c r="I22" s="196"/>
      <c r="J22" s="131"/>
      <c r="K22" s="131"/>
      <c r="L22" s="130"/>
      <c r="M22" s="295">
        <f>L22-I22</f>
        <v>0</v>
      </c>
      <c r="N22" s="296"/>
      <c r="O22" s="173"/>
      <c r="P22" s="173"/>
      <c r="Q22" s="262"/>
      <c r="R22" s="102"/>
      <c r="S22" s="238"/>
    </row>
    <row r="23" spans="1:19" s="87" customFormat="1" ht="15.75" thickBot="1" x14ac:dyDescent="0.3">
      <c r="C23" s="88"/>
      <c r="E23" s="89"/>
      <c r="F23" s="89"/>
      <c r="G23" s="113"/>
      <c r="H23" s="132"/>
      <c r="I23" s="133"/>
      <c r="J23" s="133"/>
      <c r="K23" s="133"/>
      <c r="L23" s="132"/>
      <c r="M23" s="133"/>
      <c r="N23" s="113"/>
      <c r="P23" s="224"/>
      <c r="Q23" s="205"/>
      <c r="S23" s="115"/>
    </row>
    <row r="24" spans="1:19" ht="30" x14ac:dyDescent="0.25">
      <c r="A24" s="617">
        <v>4</v>
      </c>
      <c r="B24" s="619" t="s">
        <v>2</v>
      </c>
      <c r="C24" s="611">
        <v>1</v>
      </c>
      <c r="D24" s="628" t="s">
        <v>24</v>
      </c>
      <c r="E24" s="119" t="s">
        <v>59</v>
      </c>
      <c r="F24" s="119" t="s">
        <v>58</v>
      </c>
      <c r="G24" s="155">
        <v>14850</v>
      </c>
      <c r="H24" s="125">
        <f>$H$1</f>
        <v>829</v>
      </c>
      <c r="I24" s="157">
        <f>G24/H24</f>
        <v>17.913148371531967</v>
      </c>
      <c r="J24" s="155"/>
      <c r="K24" s="125">
        <f>K1</f>
        <v>0</v>
      </c>
      <c r="L24" s="197" t="e">
        <f>J24/K24</f>
        <v>#DIV/0!</v>
      </c>
      <c r="M24" s="191" t="e">
        <f>L24-I24</f>
        <v>#DIV/0!</v>
      </c>
      <c r="N24" s="267">
        <v>15150</v>
      </c>
      <c r="O24" s="97">
        <f t="shared" ref="O24:O26" si="10">$O$1</f>
        <v>829</v>
      </c>
      <c r="P24" s="220">
        <f>N24/O24</f>
        <v>18.27503015681544</v>
      </c>
      <c r="Q24" s="256"/>
      <c r="R24" s="100">
        <f>$R$1</f>
        <v>829</v>
      </c>
      <c r="S24" s="236">
        <f t="shared" si="4"/>
        <v>0</v>
      </c>
    </row>
    <row r="25" spans="1:19" ht="30" x14ac:dyDescent="0.25">
      <c r="A25" s="626"/>
      <c r="B25" s="624"/>
      <c r="C25" s="602"/>
      <c r="D25" s="607"/>
      <c r="E25" s="85" t="s">
        <v>77</v>
      </c>
      <c r="F25" s="85" t="s">
        <v>78</v>
      </c>
      <c r="G25" s="156">
        <v>14850</v>
      </c>
      <c r="H25" s="127">
        <v>18</v>
      </c>
      <c r="I25" s="158">
        <f>G25/H25</f>
        <v>825</v>
      </c>
      <c r="J25" s="156"/>
      <c r="K25" s="127"/>
      <c r="L25" s="193" t="e">
        <f>J25/K25</f>
        <v>#DIV/0!</v>
      </c>
      <c r="M25" s="186" t="e">
        <f>L25-I25</f>
        <v>#DIV/0!</v>
      </c>
      <c r="N25" s="265">
        <v>15150</v>
      </c>
      <c r="O25" s="98">
        <v>18</v>
      </c>
      <c r="P25" s="216">
        <f>N25/O25</f>
        <v>841.66666666666663</v>
      </c>
      <c r="Q25" s="254"/>
      <c r="R25" s="101">
        <v>18</v>
      </c>
      <c r="S25" s="237">
        <f t="shared" si="4"/>
        <v>0</v>
      </c>
    </row>
    <row r="26" spans="1:19" ht="30" x14ac:dyDescent="0.25">
      <c r="A26" s="626"/>
      <c r="B26" s="624"/>
      <c r="C26" s="602">
        <v>2</v>
      </c>
      <c r="D26" s="603" t="s">
        <v>25</v>
      </c>
      <c r="E26" s="85" t="s">
        <v>59</v>
      </c>
      <c r="F26" s="85" t="s">
        <v>58</v>
      </c>
      <c r="G26" s="156">
        <v>15450</v>
      </c>
      <c r="H26" s="127">
        <f>$H$1</f>
        <v>829</v>
      </c>
      <c r="I26" s="158">
        <f t="shared" ref="I26:I31" si="11">G26/H26</f>
        <v>18.636911942098916</v>
      </c>
      <c r="J26" s="156"/>
      <c r="K26" s="127">
        <f>K1</f>
        <v>0</v>
      </c>
      <c r="L26" s="193" t="e">
        <f t="shared" ref="L26:L27" si="12">J26/K26</f>
        <v>#DIV/0!</v>
      </c>
      <c r="M26" s="186" t="e">
        <f t="shared" ref="M26:M27" si="13">L26-I26</f>
        <v>#DIV/0!</v>
      </c>
      <c r="N26" s="265">
        <v>15450</v>
      </c>
      <c r="O26" s="98">
        <f t="shared" si="10"/>
        <v>829</v>
      </c>
      <c r="P26" s="216">
        <f t="shared" ref="P26:P31" si="14">N26/O26</f>
        <v>18.636911942098916</v>
      </c>
      <c r="Q26" s="254"/>
      <c r="R26" s="101">
        <f>$R$1</f>
        <v>829</v>
      </c>
      <c r="S26" s="237">
        <f t="shared" si="4"/>
        <v>0</v>
      </c>
    </row>
    <row r="27" spans="1:19" ht="45" x14ac:dyDescent="0.25">
      <c r="A27" s="626"/>
      <c r="B27" s="624"/>
      <c r="C27" s="602"/>
      <c r="D27" s="603"/>
      <c r="E27" s="85" t="s">
        <v>79</v>
      </c>
      <c r="F27" s="85" t="s">
        <v>80</v>
      </c>
      <c r="G27" s="156">
        <v>15450</v>
      </c>
      <c r="H27" s="127">
        <v>25</v>
      </c>
      <c r="I27" s="158">
        <f t="shared" si="11"/>
        <v>618</v>
      </c>
      <c r="J27" s="156"/>
      <c r="K27" s="127"/>
      <c r="L27" s="193" t="e">
        <f t="shared" si="12"/>
        <v>#DIV/0!</v>
      </c>
      <c r="M27" s="186" t="e">
        <f t="shared" si="13"/>
        <v>#DIV/0!</v>
      </c>
      <c r="N27" s="250">
        <v>15450</v>
      </c>
      <c r="O27" s="98">
        <v>25</v>
      </c>
      <c r="P27" s="216">
        <f t="shared" si="14"/>
        <v>618</v>
      </c>
      <c r="Q27" s="259"/>
      <c r="R27" s="101">
        <v>25</v>
      </c>
      <c r="S27" s="237">
        <f t="shared" si="4"/>
        <v>0</v>
      </c>
    </row>
    <row r="28" spans="1:19" ht="28.5" hidden="1" customHeight="1" x14ac:dyDescent="0.25">
      <c r="A28" s="626"/>
      <c r="B28" s="624"/>
      <c r="C28" s="86">
        <v>4</v>
      </c>
      <c r="D28" s="84" t="s">
        <v>26</v>
      </c>
      <c r="E28" s="85" t="s">
        <v>59</v>
      </c>
      <c r="F28" s="85" t="s">
        <v>58</v>
      </c>
      <c r="G28" s="156"/>
      <c r="H28" s="127">
        <f>H1</f>
        <v>829</v>
      </c>
      <c r="I28" s="158">
        <f t="shared" si="11"/>
        <v>0</v>
      </c>
      <c r="J28" s="156"/>
      <c r="K28" s="127">
        <f>K1</f>
        <v>0</v>
      </c>
      <c r="L28" s="193" t="e">
        <f t="shared" ref="L28:L33" si="15">J28/K28</f>
        <v>#DIV/0!</v>
      </c>
      <c r="M28" s="186" t="e">
        <f t="shared" ref="M28:M33" si="16">L28-I28</f>
        <v>#DIV/0!</v>
      </c>
      <c r="N28" s="250"/>
      <c r="O28" s="98">
        <f>O1</f>
        <v>829</v>
      </c>
      <c r="P28" s="216">
        <f t="shared" si="14"/>
        <v>0</v>
      </c>
      <c r="Q28" s="259"/>
      <c r="R28" s="101">
        <f>$R$1</f>
        <v>829</v>
      </c>
      <c r="S28" s="237">
        <f t="shared" si="4"/>
        <v>0</v>
      </c>
    </row>
    <row r="29" spans="1:19" ht="31.5" customHeight="1" x14ac:dyDescent="0.25">
      <c r="A29" s="626"/>
      <c r="B29" s="624"/>
      <c r="C29" s="602">
        <v>6</v>
      </c>
      <c r="D29" s="603" t="s">
        <v>27</v>
      </c>
      <c r="E29" s="85" t="s">
        <v>59</v>
      </c>
      <c r="F29" s="85" t="s">
        <v>58</v>
      </c>
      <c r="G29" s="156">
        <v>23000</v>
      </c>
      <c r="H29" s="127">
        <f>H1</f>
        <v>829</v>
      </c>
      <c r="I29" s="158">
        <f t="shared" si="11"/>
        <v>27.744270205066346</v>
      </c>
      <c r="J29" s="156"/>
      <c r="K29" s="127">
        <f>K1</f>
        <v>0</v>
      </c>
      <c r="L29" s="193" t="e">
        <f t="shared" si="15"/>
        <v>#DIV/0!</v>
      </c>
      <c r="M29" s="186" t="e">
        <f t="shared" si="16"/>
        <v>#DIV/0!</v>
      </c>
      <c r="N29" s="265">
        <v>23000</v>
      </c>
      <c r="O29" s="98">
        <f>O1</f>
        <v>829</v>
      </c>
      <c r="P29" s="216">
        <f t="shared" si="14"/>
        <v>27.744270205066346</v>
      </c>
      <c r="Q29" s="254"/>
      <c r="R29" s="101">
        <f>$R$1</f>
        <v>829</v>
      </c>
      <c r="S29" s="237">
        <f t="shared" si="4"/>
        <v>0</v>
      </c>
    </row>
    <row r="30" spans="1:19" ht="33" customHeight="1" x14ac:dyDescent="0.25">
      <c r="A30" s="626"/>
      <c r="B30" s="624"/>
      <c r="C30" s="602"/>
      <c r="D30" s="603"/>
      <c r="E30" s="85" t="s">
        <v>81</v>
      </c>
      <c r="F30" s="85" t="s">
        <v>82</v>
      </c>
      <c r="G30" s="156">
        <v>23000</v>
      </c>
      <c r="H30" s="127">
        <v>4000</v>
      </c>
      <c r="I30" s="158">
        <f t="shared" si="11"/>
        <v>5.75</v>
      </c>
      <c r="J30" s="156"/>
      <c r="K30" s="127"/>
      <c r="L30" s="193" t="e">
        <f t="shared" si="15"/>
        <v>#DIV/0!</v>
      </c>
      <c r="M30" s="186" t="e">
        <f t="shared" si="16"/>
        <v>#DIV/0!</v>
      </c>
      <c r="N30" s="250">
        <v>23000</v>
      </c>
      <c r="O30" s="98">
        <v>4000</v>
      </c>
      <c r="P30" s="216">
        <f t="shared" si="14"/>
        <v>5.75</v>
      </c>
      <c r="Q30" s="259"/>
      <c r="R30" s="101">
        <v>4000</v>
      </c>
      <c r="S30" s="237">
        <f t="shared" si="4"/>
        <v>0</v>
      </c>
    </row>
    <row r="31" spans="1:19" ht="45.75" thickBot="1" x14ac:dyDescent="0.3">
      <c r="A31" s="618"/>
      <c r="B31" s="620"/>
      <c r="C31" s="605"/>
      <c r="D31" s="606"/>
      <c r="E31" s="93" t="s">
        <v>83</v>
      </c>
      <c r="F31" s="93" t="s">
        <v>84</v>
      </c>
      <c r="G31" s="170">
        <v>4500</v>
      </c>
      <c r="H31" s="130">
        <v>15</v>
      </c>
      <c r="I31" s="171">
        <f t="shared" si="11"/>
        <v>300</v>
      </c>
      <c r="J31" s="170"/>
      <c r="K31" s="130"/>
      <c r="L31" s="276" t="e">
        <f t="shared" si="15"/>
        <v>#DIV/0!</v>
      </c>
      <c r="M31" s="258" t="e">
        <f t="shared" si="16"/>
        <v>#DIV/0!</v>
      </c>
      <c r="N31" s="271">
        <v>4500</v>
      </c>
      <c r="O31" s="99">
        <v>15</v>
      </c>
      <c r="P31" s="217">
        <f t="shared" si="14"/>
        <v>300</v>
      </c>
      <c r="Q31" s="262"/>
      <c r="R31" s="102">
        <v>15</v>
      </c>
      <c r="S31" s="238">
        <f t="shared" si="4"/>
        <v>0</v>
      </c>
    </row>
    <row r="32" spans="1:19" s="87" customFormat="1" x14ac:dyDescent="0.25">
      <c r="C32" s="88"/>
      <c r="E32" s="151"/>
      <c r="G32" s="135"/>
      <c r="H32" s="132"/>
      <c r="I32" s="133"/>
      <c r="J32" s="133"/>
      <c r="K32" s="133"/>
      <c r="L32" s="132"/>
      <c r="M32" s="133"/>
      <c r="N32" s="113"/>
      <c r="P32" s="224"/>
      <c r="Q32" s="205"/>
      <c r="S32" s="115"/>
    </row>
    <row r="33" spans="1:20" ht="30" hidden="1" x14ac:dyDescent="0.25">
      <c r="A33" s="617">
        <v>5</v>
      </c>
      <c r="B33" s="619" t="s">
        <v>3</v>
      </c>
      <c r="C33" s="91">
        <v>1</v>
      </c>
      <c r="D33" s="119" t="s">
        <v>28</v>
      </c>
      <c r="E33" s="119" t="s">
        <v>59</v>
      </c>
      <c r="F33" s="119" t="s">
        <v>58</v>
      </c>
      <c r="G33" s="155"/>
      <c r="H33" s="125">
        <f>$H$1</f>
        <v>829</v>
      </c>
      <c r="I33" s="157">
        <f>G33/H33</f>
        <v>0</v>
      </c>
      <c r="J33" s="155"/>
      <c r="K33" s="125">
        <f>K1</f>
        <v>0</v>
      </c>
      <c r="L33" s="197" t="e">
        <f t="shared" si="15"/>
        <v>#DIV/0!</v>
      </c>
      <c r="M33" s="191" t="e">
        <f t="shared" si="16"/>
        <v>#DIV/0!</v>
      </c>
      <c r="N33" s="227"/>
      <c r="O33" s="97">
        <f t="shared" ref="O33:O34" si="17">$O$1</f>
        <v>829</v>
      </c>
      <c r="P33" s="220">
        <f>N33/O33</f>
        <v>0</v>
      </c>
      <c r="Q33" s="230"/>
      <c r="R33" s="100">
        <f>$R$1</f>
        <v>829</v>
      </c>
      <c r="S33" s="236">
        <f t="shared" si="4"/>
        <v>0</v>
      </c>
    </row>
    <row r="34" spans="1:20" ht="45.75" thickBot="1" x14ac:dyDescent="0.3">
      <c r="A34" s="618"/>
      <c r="B34" s="620"/>
      <c r="C34" s="92">
        <v>2</v>
      </c>
      <c r="D34" s="169" t="s">
        <v>29</v>
      </c>
      <c r="E34" s="93" t="s">
        <v>59</v>
      </c>
      <c r="F34" s="93" t="s">
        <v>58</v>
      </c>
      <c r="G34" s="170">
        <v>3100</v>
      </c>
      <c r="H34" s="130">
        <f>$H$1</f>
        <v>829</v>
      </c>
      <c r="I34" s="171">
        <f>G34/H34</f>
        <v>3.7394451145958985</v>
      </c>
      <c r="J34" s="170"/>
      <c r="K34" s="130">
        <f>K1</f>
        <v>0</v>
      </c>
      <c r="L34" s="276" t="e">
        <f t="shared" ref="L34" si="18">J34/K34</f>
        <v>#DIV/0!</v>
      </c>
      <c r="M34" s="258" t="e">
        <f t="shared" ref="M34" si="19">L34-I34</f>
        <v>#DIV/0!</v>
      </c>
      <c r="N34" s="172">
        <v>3100</v>
      </c>
      <c r="O34" s="99">
        <f t="shared" si="17"/>
        <v>829</v>
      </c>
      <c r="P34" s="217">
        <f>N34/O34</f>
        <v>3.7394451145958985</v>
      </c>
      <c r="Q34" s="240"/>
      <c r="R34" s="102">
        <f>$R$1</f>
        <v>829</v>
      </c>
      <c r="S34" s="238">
        <f t="shared" si="4"/>
        <v>0</v>
      </c>
    </row>
    <row r="35" spans="1:20" s="87" customFormat="1" ht="15.75" thickBot="1" x14ac:dyDescent="0.3">
      <c r="C35" s="88"/>
      <c r="E35" s="151"/>
      <c r="F35" s="89"/>
      <c r="G35" s="113"/>
      <c r="H35" s="132"/>
      <c r="I35" s="133"/>
      <c r="J35" s="133"/>
      <c r="K35" s="133"/>
      <c r="L35" s="132"/>
      <c r="M35" s="133"/>
      <c r="N35" s="113"/>
      <c r="P35" s="224"/>
      <c r="Q35" s="205"/>
      <c r="S35" s="115"/>
    </row>
    <row r="36" spans="1:20" ht="30" x14ac:dyDescent="0.25">
      <c r="A36" s="617">
        <v>6</v>
      </c>
      <c r="B36" s="619" t="s">
        <v>4</v>
      </c>
      <c r="C36" s="91">
        <v>1</v>
      </c>
      <c r="D36" s="290" t="s">
        <v>30</v>
      </c>
      <c r="E36" s="119" t="s">
        <v>59</v>
      </c>
      <c r="F36" s="119" t="s">
        <v>58</v>
      </c>
      <c r="G36" s="155">
        <v>110</v>
      </c>
      <c r="H36" s="125">
        <f>$H$1</f>
        <v>829</v>
      </c>
      <c r="I36" s="157">
        <f>G36/H36</f>
        <v>0.13268998793727382</v>
      </c>
      <c r="J36" s="155"/>
      <c r="K36" s="125">
        <f>K1</f>
        <v>0</v>
      </c>
      <c r="L36" s="197" t="e">
        <f t="shared" ref="L36" si="20">J36/K36</f>
        <v>#DIV/0!</v>
      </c>
      <c r="M36" s="191" t="e">
        <f t="shared" ref="M36" si="21">L36-I36</f>
        <v>#DIV/0!</v>
      </c>
      <c r="N36" s="255">
        <v>110</v>
      </c>
      <c r="O36" s="97">
        <f t="shared" ref="O36:O37" si="22">$O$1</f>
        <v>829</v>
      </c>
      <c r="P36" s="220">
        <f>N36/O36</f>
        <v>0.13268998793727382</v>
      </c>
      <c r="Q36" s="256"/>
      <c r="R36" s="100">
        <f>$R$1</f>
        <v>829</v>
      </c>
      <c r="S36" s="236">
        <f t="shared" si="4"/>
        <v>0</v>
      </c>
    </row>
    <row r="37" spans="1:20" ht="30.75" hidden="1" thickBot="1" x14ac:dyDescent="0.3">
      <c r="A37" s="618"/>
      <c r="B37" s="620"/>
      <c r="C37" s="92">
        <v>2</v>
      </c>
      <c r="D37" s="174" t="s">
        <v>31</v>
      </c>
      <c r="E37" s="93" t="s">
        <v>59</v>
      </c>
      <c r="F37" s="93" t="s">
        <v>58</v>
      </c>
      <c r="G37" s="170"/>
      <c r="H37" s="130">
        <f>$H$1</f>
        <v>829</v>
      </c>
      <c r="I37" s="171">
        <f>G37/H37</f>
        <v>0</v>
      </c>
      <c r="J37" s="170"/>
      <c r="K37" s="130">
        <f>$K$1</f>
        <v>0</v>
      </c>
      <c r="L37" s="276" t="e">
        <f t="shared" ref="L37" si="23">J37/K37</f>
        <v>#DIV/0!</v>
      </c>
      <c r="M37" s="258" t="e">
        <f t="shared" ref="M37" si="24">L37-I37</f>
        <v>#DIV/0!</v>
      </c>
      <c r="N37" s="285"/>
      <c r="O37" s="99">
        <f t="shared" si="22"/>
        <v>829</v>
      </c>
      <c r="P37" s="217">
        <f>N37/O37</f>
        <v>0</v>
      </c>
      <c r="Q37" s="262"/>
      <c r="R37" s="102">
        <f>$R$1</f>
        <v>829</v>
      </c>
      <c r="S37" s="238">
        <f t="shared" si="4"/>
        <v>0</v>
      </c>
    </row>
    <row r="38" spans="1:20" s="87" customFormat="1" ht="15.75" thickBot="1" x14ac:dyDescent="0.3">
      <c r="C38" s="88"/>
      <c r="E38" s="151"/>
      <c r="F38" s="89"/>
      <c r="G38" s="113"/>
      <c r="H38" s="132"/>
      <c r="I38" s="133"/>
      <c r="J38" s="133"/>
      <c r="K38" s="133"/>
      <c r="L38" s="132"/>
      <c r="M38" s="133"/>
      <c r="N38" s="113"/>
      <c r="P38" s="224"/>
      <c r="Q38" s="205"/>
      <c r="S38" s="115"/>
    </row>
    <row r="39" spans="1:20" ht="30" x14ac:dyDescent="0.25">
      <c r="A39" s="621">
        <v>8</v>
      </c>
      <c r="B39" s="619" t="s">
        <v>5</v>
      </c>
      <c r="C39" s="611">
        <v>1</v>
      </c>
      <c r="D39" s="612" t="s">
        <v>32</v>
      </c>
      <c r="E39" s="119" t="s">
        <v>59</v>
      </c>
      <c r="F39" s="119" t="s">
        <v>58</v>
      </c>
      <c r="G39" s="155">
        <v>2050</v>
      </c>
      <c r="H39" s="125">
        <f>$H$1</f>
        <v>829</v>
      </c>
      <c r="I39" s="157">
        <f>G39/H39</f>
        <v>2.4728588661037394</v>
      </c>
      <c r="J39" s="155"/>
      <c r="K39" s="125">
        <f>$K$1</f>
        <v>0</v>
      </c>
      <c r="L39" s="197" t="e">
        <f t="shared" ref="L39" si="25">J39/K39</f>
        <v>#DIV/0!</v>
      </c>
      <c r="M39" s="191" t="e">
        <f t="shared" ref="M39" si="26">L39-I39</f>
        <v>#DIV/0!</v>
      </c>
      <c r="N39" s="255">
        <v>2050</v>
      </c>
      <c r="O39" s="97">
        <f t="shared" ref="O39" si="27">$O$1</f>
        <v>829</v>
      </c>
      <c r="P39" s="220">
        <f>N39/O39</f>
        <v>2.4728588661037394</v>
      </c>
      <c r="Q39" s="282"/>
      <c r="R39" s="100">
        <f>$R$1</f>
        <v>829</v>
      </c>
      <c r="S39" s="231">
        <f t="shared" si="4"/>
        <v>0</v>
      </c>
      <c r="T39" s="283"/>
    </row>
    <row r="40" spans="1:20" ht="30" x14ac:dyDescent="0.25">
      <c r="A40" s="622"/>
      <c r="B40" s="624"/>
      <c r="C40" s="602"/>
      <c r="D40" s="600"/>
      <c r="E40" s="85" t="s">
        <v>64</v>
      </c>
      <c r="F40" s="85" t="s">
        <v>64</v>
      </c>
      <c r="G40" s="156">
        <v>15000</v>
      </c>
      <c r="H40" s="127"/>
      <c r="I40" s="185">
        <f>G40</f>
        <v>15000</v>
      </c>
      <c r="J40" s="158"/>
      <c r="K40" s="158"/>
      <c r="L40" s="185">
        <f>J40</f>
        <v>0</v>
      </c>
      <c r="M40" s="186">
        <f>L40-I40</f>
        <v>-15000</v>
      </c>
      <c r="N40" s="219">
        <v>15000</v>
      </c>
      <c r="O40" s="98"/>
      <c r="P40" s="216">
        <f>N40</f>
        <v>15000</v>
      </c>
      <c r="Q40" s="254"/>
      <c r="R40" s="101"/>
      <c r="S40" s="246">
        <f>Q40</f>
        <v>0</v>
      </c>
      <c r="T40" s="284"/>
    </row>
    <row r="41" spans="1:20" ht="45" x14ac:dyDescent="0.25">
      <c r="A41" s="622"/>
      <c r="B41" s="624"/>
      <c r="C41" s="602"/>
      <c r="D41" s="600"/>
      <c r="E41" s="85" t="s">
        <v>65</v>
      </c>
      <c r="F41" s="85" t="s">
        <v>361</v>
      </c>
      <c r="G41" s="214">
        <v>65</v>
      </c>
      <c r="H41" s="127"/>
      <c r="I41" s="305">
        <f>G41</f>
        <v>65</v>
      </c>
      <c r="J41" s="214"/>
      <c r="K41" s="214"/>
      <c r="L41" s="305">
        <f>J41</f>
        <v>0</v>
      </c>
      <c r="M41" s="192">
        <f>L41-I41</f>
        <v>-65</v>
      </c>
      <c r="N41" s="308">
        <v>65</v>
      </c>
      <c r="O41" s="98"/>
      <c r="P41" s="310">
        <f>N41</f>
        <v>65</v>
      </c>
      <c r="Q41" s="245"/>
      <c r="R41" s="101"/>
      <c r="S41" s="309">
        <f>Q41</f>
        <v>0</v>
      </c>
      <c r="T41" s="284"/>
    </row>
    <row r="42" spans="1:20" ht="30" hidden="1" customHeight="1" x14ac:dyDescent="0.25">
      <c r="A42" s="622"/>
      <c r="B42" s="624"/>
      <c r="C42" s="602">
        <v>2</v>
      </c>
      <c r="D42" s="600" t="s">
        <v>33</v>
      </c>
      <c r="E42" s="85" t="s">
        <v>59</v>
      </c>
      <c r="F42" s="85" t="s">
        <v>58</v>
      </c>
      <c r="G42" s="156"/>
      <c r="H42" s="127">
        <f>$H$1</f>
        <v>829</v>
      </c>
      <c r="I42" s="158">
        <f>G42/H42</f>
        <v>0</v>
      </c>
      <c r="J42" s="156"/>
      <c r="K42" s="127">
        <f>$K$1</f>
        <v>0</v>
      </c>
      <c r="L42" s="193" t="e">
        <f t="shared" ref="L42:L43" si="28">J42/K42</f>
        <v>#DIV/0!</v>
      </c>
      <c r="M42" s="186" t="e">
        <f t="shared" ref="M42:M48" si="29">L42-I42</f>
        <v>#DIV/0!</v>
      </c>
      <c r="N42" s="281"/>
      <c r="O42" s="98">
        <f t="shared" ref="O42" si="30">$O$1</f>
        <v>829</v>
      </c>
      <c r="P42" s="216">
        <f>N42/O42</f>
        <v>0</v>
      </c>
      <c r="Q42" s="251"/>
      <c r="R42" s="101">
        <f>$R$1</f>
        <v>829</v>
      </c>
      <c r="S42" s="246">
        <f t="shared" si="4"/>
        <v>0</v>
      </c>
      <c r="T42" s="284"/>
    </row>
    <row r="43" spans="1:20" ht="31.5" hidden="1" customHeight="1" thickBot="1" x14ac:dyDescent="0.3">
      <c r="A43" s="623"/>
      <c r="B43" s="620"/>
      <c r="C43" s="605"/>
      <c r="D43" s="601"/>
      <c r="E43" s="150" t="s">
        <v>106</v>
      </c>
      <c r="F43" s="93" t="s">
        <v>107</v>
      </c>
      <c r="G43" s="170"/>
      <c r="H43" s="130"/>
      <c r="I43" s="171" t="e">
        <f>G43/H43</f>
        <v>#DIV/0!</v>
      </c>
      <c r="J43" s="170"/>
      <c r="K43" s="130"/>
      <c r="L43" s="276" t="e">
        <f t="shared" si="28"/>
        <v>#DIV/0!</v>
      </c>
      <c r="M43" s="258" t="e">
        <f t="shared" si="29"/>
        <v>#DIV/0!</v>
      </c>
      <c r="N43" s="285"/>
      <c r="O43" s="99"/>
      <c r="P43" s="217" t="e">
        <f>N43/O43</f>
        <v>#DIV/0!</v>
      </c>
      <c r="Q43" s="286"/>
      <c r="R43" s="102"/>
      <c r="S43" s="287" t="e">
        <f t="shared" si="4"/>
        <v>#DIV/0!</v>
      </c>
      <c r="T43" s="288"/>
    </row>
    <row r="44" spans="1:20" s="87" customFormat="1" x14ac:dyDescent="0.25">
      <c r="C44" s="88"/>
      <c r="D44" s="89"/>
      <c r="E44" s="151"/>
      <c r="F44" s="89"/>
      <c r="G44" s="113"/>
      <c r="H44" s="132"/>
      <c r="I44" s="133"/>
      <c r="J44" s="133"/>
      <c r="K44" s="133"/>
      <c r="L44" s="132"/>
      <c r="M44" s="133"/>
      <c r="N44" s="113"/>
      <c r="P44" s="224"/>
      <c r="Q44" s="205"/>
      <c r="S44" s="115"/>
    </row>
    <row r="45" spans="1:20" ht="30" hidden="1" x14ac:dyDescent="0.25">
      <c r="A45" s="617">
        <v>9</v>
      </c>
      <c r="B45" s="619" t="s">
        <v>6</v>
      </c>
      <c r="C45" s="91">
        <v>1</v>
      </c>
      <c r="D45" s="90" t="s">
        <v>34</v>
      </c>
      <c r="E45" s="119" t="s">
        <v>59</v>
      </c>
      <c r="F45" s="119" t="s">
        <v>58</v>
      </c>
      <c r="G45" s="155"/>
      <c r="H45" s="125">
        <f>$H$1</f>
        <v>829</v>
      </c>
      <c r="I45" s="157">
        <f t="shared" ref="I45:I84" si="31">G45/H45</f>
        <v>0</v>
      </c>
      <c r="J45" s="155"/>
      <c r="K45" s="125">
        <f t="shared" ref="K45:K55" si="32">$K$1</f>
        <v>0</v>
      </c>
      <c r="L45" s="197" t="e">
        <f>J45/K45</f>
        <v>#DIV/0!</v>
      </c>
      <c r="M45" s="191" t="e">
        <f t="shared" si="29"/>
        <v>#DIV/0!</v>
      </c>
      <c r="N45" s="229"/>
      <c r="O45" s="97">
        <f t="shared" ref="O45:O46" si="33">$O$1</f>
        <v>829</v>
      </c>
      <c r="P45" s="220">
        <f t="shared" ref="P45:P46" si="34">N45/O45</f>
        <v>0</v>
      </c>
      <c r="Q45" s="230"/>
      <c r="R45" s="100">
        <f>$R$1</f>
        <v>829</v>
      </c>
      <c r="S45" s="236">
        <f t="shared" ref="S45:S86" si="35">Q45/R45</f>
        <v>0</v>
      </c>
    </row>
    <row r="46" spans="1:20" ht="15" customHeight="1" x14ac:dyDescent="0.25">
      <c r="A46" s="626"/>
      <c r="B46" s="624"/>
      <c r="C46" s="602">
        <v>2</v>
      </c>
      <c r="D46" s="608" t="s">
        <v>35</v>
      </c>
      <c r="E46" s="85" t="s">
        <v>59</v>
      </c>
      <c r="F46" s="85" t="s">
        <v>58</v>
      </c>
      <c r="G46" s="156">
        <v>400</v>
      </c>
      <c r="H46" s="127">
        <f>$H$1</f>
        <v>829</v>
      </c>
      <c r="I46" s="158">
        <f t="shared" si="31"/>
        <v>0.4825090470446321</v>
      </c>
      <c r="J46" s="156"/>
      <c r="K46" s="127">
        <f t="shared" si="32"/>
        <v>0</v>
      </c>
      <c r="L46" s="193" t="e">
        <f>J46/K46</f>
        <v>#DIV/0!</v>
      </c>
      <c r="M46" s="186" t="e">
        <f t="shared" si="29"/>
        <v>#DIV/0!</v>
      </c>
      <c r="N46" s="250">
        <v>400</v>
      </c>
      <c r="O46" s="98">
        <f t="shared" si="33"/>
        <v>829</v>
      </c>
      <c r="P46" s="216">
        <f t="shared" si="34"/>
        <v>0.4825090470446321</v>
      </c>
      <c r="Q46" s="259"/>
      <c r="R46" s="101">
        <f>$R$1</f>
        <v>829</v>
      </c>
      <c r="S46" s="237">
        <f t="shared" si="35"/>
        <v>0</v>
      </c>
    </row>
    <row r="47" spans="1:20" ht="30" x14ac:dyDescent="0.25">
      <c r="A47" s="626"/>
      <c r="B47" s="624"/>
      <c r="C47" s="602"/>
      <c r="D47" s="608"/>
      <c r="E47" s="85" t="s">
        <v>85</v>
      </c>
      <c r="F47" s="85" t="s">
        <v>86</v>
      </c>
      <c r="G47" s="156">
        <v>400</v>
      </c>
      <c r="H47" s="127">
        <v>10000</v>
      </c>
      <c r="I47" s="158">
        <f>G47/H47</f>
        <v>0.04</v>
      </c>
      <c r="J47" s="156"/>
      <c r="K47" s="128">
        <v>10000</v>
      </c>
      <c r="L47" s="193">
        <f>J47/K47</f>
        <v>0</v>
      </c>
      <c r="M47" s="186">
        <f t="shared" si="29"/>
        <v>-0.04</v>
      </c>
      <c r="N47" s="265">
        <v>400</v>
      </c>
      <c r="O47" s="98">
        <v>10000</v>
      </c>
      <c r="P47" s="216">
        <f>N47/O47</f>
        <v>0.04</v>
      </c>
      <c r="Q47" s="254"/>
      <c r="R47" s="101">
        <v>10000</v>
      </c>
      <c r="S47" s="237">
        <f t="shared" si="35"/>
        <v>0</v>
      </c>
    </row>
    <row r="48" spans="1:20" ht="30" x14ac:dyDescent="0.25">
      <c r="A48" s="626"/>
      <c r="B48" s="624"/>
      <c r="C48" s="602">
        <v>3</v>
      </c>
      <c r="D48" s="607" t="s">
        <v>36</v>
      </c>
      <c r="E48" s="85" t="s">
        <v>59</v>
      </c>
      <c r="F48" s="85" t="s">
        <v>58</v>
      </c>
      <c r="G48" s="156">
        <v>109500</v>
      </c>
      <c r="H48" s="127">
        <f>$H$1</f>
        <v>829</v>
      </c>
      <c r="I48" s="158">
        <f>G48/H48</f>
        <v>132.08685162846803</v>
      </c>
      <c r="J48" s="158"/>
      <c r="K48" s="127">
        <f t="shared" si="32"/>
        <v>0</v>
      </c>
      <c r="L48" s="193" t="e">
        <f>J48/K48</f>
        <v>#DIV/0!</v>
      </c>
      <c r="M48" s="186" t="e">
        <f t="shared" si="29"/>
        <v>#DIV/0!</v>
      </c>
      <c r="N48" s="265">
        <v>109500</v>
      </c>
      <c r="O48" s="98">
        <f t="shared" ref="O48" si="36">$O$1</f>
        <v>829</v>
      </c>
      <c r="P48" s="216">
        <f t="shared" ref="P48:P52" si="37">N48/O48</f>
        <v>132.08685162846803</v>
      </c>
      <c r="Q48" s="254"/>
      <c r="R48" s="101">
        <f>$R$1</f>
        <v>829</v>
      </c>
      <c r="S48" s="237">
        <f t="shared" si="35"/>
        <v>0</v>
      </c>
    </row>
    <row r="49" spans="1:19" ht="45" x14ac:dyDescent="0.25">
      <c r="A49" s="626"/>
      <c r="B49" s="624"/>
      <c r="C49" s="602"/>
      <c r="D49" s="607"/>
      <c r="E49" s="85" t="s">
        <v>87</v>
      </c>
      <c r="F49" s="85" t="s">
        <v>88</v>
      </c>
      <c r="G49" s="215">
        <v>25000</v>
      </c>
      <c r="H49" s="128">
        <v>40000</v>
      </c>
      <c r="I49" s="183">
        <f t="shared" si="31"/>
        <v>0.625</v>
      </c>
      <c r="J49" s="128"/>
      <c r="K49" s="128"/>
      <c r="L49" s="183" t="e">
        <f t="shared" ref="L49" si="38">J49/K49</f>
        <v>#DIV/0!</v>
      </c>
      <c r="M49" s="183" t="e">
        <f>L49-I49</f>
        <v>#DIV/0!</v>
      </c>
      <c r="N49" s="219">
        <v>25000</v>
      </c>
      <c r="O49" s="98">
        <v>40000</v>
      </c>
      <c r="P49" s="216">
        <f t="shared" si="37"/>
        <v>0.625</v>
      </c>
      <c r="Q49" s="259"/>
      <c r="R49" s="101">
        <v>40000</v>
      </c>
      <c r="S49" s="237">
        <f t="shared" si="35"/>
        <v>0</v>
      </c>
    </row>
    <row r="50" spans="1:19" ht="30" hidden="1" x14ac:dyDescent="0.25">
      <c r="A50" s="626"/>
      <c r="B50" s="624"/>
      <c r="C50" s="86">
        <v>4</v>
      </c>
      <c r="D50" s="85" t="s">
        <v>37</v>
      </c>
      <c r="E50" s="85" t="s">
        <v>59</v>
      </c>
      <c r="F50" s="85" t="s">
        <v>58</v>
      </c>
      <c r="G50" s="156"/>
      <c r="H50" s="127">
        <f>$H$1</f>
        <v>829</v>
      </c>
      <c r="I50" s="158"/>
      <c r="J50" s="156"/>
      <c r="K50" s="127">
        <f t="shared" si="32"/>
        <v>0</v>
      </c>
      <c r="L50" s="193" t="e">
        <f>J50/K50</f>
        <v>#DIV/0!</v>
      </c>
      <c r="M50" s="186" t="e">
        <f>L50-I50</f>
        <v>#DIV/0!</v>
      </c>
      <c r="N50" s="265"/>
      <c r="O50" s="98">
        <f t="shared" ref="O50:O52" si="39">$O$1</f>
        <v>829</v>
      </c>
      <c r="P50" s="216">
        <f t="shared" si="37"/>
        <v>0</v>
      </c>
      <c r="Q50" s="254"/>
      <c r="R50" s="101">
        <f>$R$1</f>
        <v>829</v>
      </c>
      <c r="S50" s="237">
        <f t="shared" si="35"/>
        <v>0</v>
      </c>
    </row>
    <row r="51" spans="1:19" ht="45" hidden="1" customHeight="1" x14ac:dyDescent="0.25">
      <c r="A51" s="626"/>
      <c r="B51" s="624"/>
      <c r="C51" s="162">
        <v>5</v>
      </c>
      <c r="D51" s="163" t="s">
        <v>356</v>
      </c>
      <c r="E51" s="164" t="s">
        <v>59</v>
      </c>
      <c r="F51" s="164" t="s">
        <v>58</v>
      </c>
      <c r="G51" s="156"/>
      <c r="H51" s="127">
        <f>$H$1</f>
        <v>829</v>
      </c>
      <c r="I51" s="158"/>
      <c r="J51" s="156"/>
      <c r="K51" s="127">
        <f t="shared" si="32"/>
        <v>0</v>
      </c>
      <c r="L51" s="193" t="e">
        <f t="shared" ref="L51:L58" si="40">J51/K51</f>
        <v>#DIV/0!</v>
      </c>
      <c r="M51" s="186" t="e">
        <f>L51-I51</f>
        <v>#DIV/0!</v>
      </c>
      <c r="N51" s="265"/>
      <c r="O51" s="98">
        <f t="shared" si="39"/>
        <v>829</v>
      </c>
      <c r="P51" s="216">
        <f t="shared" si="37"/>
        <v>0</v>
      </c>
      <c r="Q51" s="254"/>
      <c r="R51" s="101">
        <f>$R$1</f>
        <v>829</v>
      </c>
      <c r="S51" s="237">
        <f t="shared" si="35"/>
        <v>0</v>
      </c>
    </row>
    <row r="52" spans="1:19" ht="61.5" hidden="1" customHeight="1" thickBot="1" x14ac:dyDescent="0.3">
      <c r="A52" s="618"/>
      <c r="B52" s="620"/>
      <c r="C52" s="92">
        <v>8</v>
      </c>
      <c r="D52" s="93" t="s">
        <v>39</v>
      </c>
      <c r="E52" s="93" t="s">
        <v>59</v>
      </c>
      <c r="F52" s="93" t="s">
        <v>58</v>
      </c>
      <c r="G52" s="170"/>
      <c r="H52" s="130">
        <f>$H$1</f>
        <v>829</v>
      </c>
      <c r="I52" s="131">
        <f t="shared" si="31"/>
        <v>0</v>
      </c>
      <c r="J52" s="170"/>
      <c r="K52" s="130">
        <f t="shared" si="32"/>
        <v>0</v>
      </c>
      <c r="L52" s="276" t="e">
        <f t="shared" si="40"/>
        <v>#DIV/0!</v>
      </c>
      <c r="M52" s="258" t="e">
        <f>L52-I52</f>
        <v>#DIV/0!</v>
      </c>
      <c r="N52" s="271"/>
      <c r="O52" s="99">
        <f t="shared" si="39"/>
        <v>829</v>
      </c>
      <c r="P52" s="217">
        <f t="shared" si="37"/>
        <v>0</v>
      </c>
      <c r="Q52" s="262"/>
      <c r="R52" s="102">
        <f>$R$1</f>
        <v>829</v>
      </c>
      <c r="S52" s="238">
        <f t="shared" si="35"/>
        <v>0</v>
      </c>
    </row>
    <row r="53" spans="1:19" s="87" customFormat="1" x14ac:dyDescent="0.25">
      <c r="C53" s="88"/>
      <c r="E53" s="89"/>
      <c r="F53" s="89"/>
      <c r="G53" s="113"/>
      <c r="H53" s="132"/>
      <c r="I53" s="133"/>
      <c r="J53" s="133"/>
      <c r="K53" s="133"/>
      <c r="L53" s="132"/>
      <c r="M53" s="133"/>
      <c r="N53" s="113"/>
      <c r="P53" s="115"/>
      <c r="Q53" s="205"/>
      <c r="S53" s="115"/>
    </row>
    <row r="54" spans="1:19" ht="30" hidden="1" x14ac:dyDescent="0.25">
      <c r="A54" s="617">
        <v>10</v>
      </c>
      <c r="B54" s="619" t="s">
        <v>7</v>
      </c>
      <c r="C54" s="91">
        <v>2</v>
      </c>
      <c r="D54" s="90" t="s">
        <v>40</v>
      </c>
      <c r="E54" s="119" t="s">
        <v>59</v>
      </c>
      <c r="F54" s="119" t="s">
        <v>58</v>
      </c>
      <c r="G54" s="155"/>
      <c r="H54" s="125">
        <f>$H$1</f>
        <v>829</v>
      </c>
      <c r="I54" s="157">
        <f t="shared" si="31"/>
        <v>0</v>
      </c>
      <c r="J54" s="155"/>
      <c r="K54" s="125">
        <f t="shared" si="32"/>
        <v>0</v>
      </c>
      <c r="L54" s="197" t="e">
        <f t="shared" si="40"/>
        <v>#DIV/0!</v>
      </c>
      <c r="M54" s="191" t="e">
        <f>L54-I54</f>
        <v>#DIV/0!</v>
      </c>
      <c r="N54" s="229"/>
      <c r="O54" s="97">
        <f t="shared" ref="O54:O55" si="41">$O$1</f>
        <v>829</v>
      </c>
      <c r="P54" s="220">
        <f t="shared" ref="P54:P73" si="42">N54/O54</f>
        <v>0</v>
      </c>
      <c r="Q54" s="230"/>
      <c r="R54" s="100">
        <f>$R$1</f>
        <v>829</v>
      </c>
      <c r="S54" s="236">
        <f t="shared" si="35"/>
        <v>0</v>
      </c>
    </row>
    <row r="55" spans="1:19" ht="30" x14ac:dyDescent="0.25">
      <c r="A55" s="626"/>
      <c r="B55" s="624"/>
      <c r="C55" s="602">
        <v>5</v>
      </c>
      <c r="D55" s="603" t="s">
        <v>41</v>
      </c>
      <c r="E55" s="85" t="s">
        <v>59</v>
      </c>
      <c r="F55" s="85" t="s">
        <v>58</v>
      </c>
      <c r="G55" s="156">
        <v>49650</v>
      </c>
      <c r="H55" s="127">
        <f>$H$1</f>
        <v>829</v>
      </c>
      <c r="I55" s="158">
        <f t="shared" si="31"/>
        <v>59.891435464414961</v>
      </c>
      <c r="J55" s="156"/>
      <c r="K55" s="127">
        <f t="shared" si="32"/>
        <v>0</v>
      </c>
      <c r="L55" s="193" t="e">
        <f t="shared" si="40"/>
        <v>#DIV/0!</v>
      </c>
      <c r="M55" s="186" t="e">
        <f>L55-I55</f>
        <v>#DIV/0!</v>
      </c>
      <c r="N55" s="265">
        <v>50150</v>
      </c>
      <c r="O55" s="98">
        <f t="shared" si="41"/>
        <v>829</v>
      </c>
      <c r="P55" s="216">
        <f t="shared" si="42"/>
        <v>60.494571773220748</v>
      </c>
      <c r="Q55" s="254"/>
      <c r="R55" s="101">
        <f>$R$1</f>
        <v>829</v>
      </c>
      <c r="S55" s="237">
        <f t="shared" si="35"/>
        <v>0</v>
      </c>
    </row>
    <row r="56" spans="1:19" ht="45" x14ac:dyDescent="0.25">
      <c r="A56" s="626"/>
      <c r="B56" s="624"/>
      <c r="C56" s="602"/>
      <c r="D56" s="603"/>
      <c r="E56" s="85" t="s">
        <v>92</v>
      </c>
      <c r="F56" s="85" t="s">
        <v>91</v>
      </c>
      <c r="G56" s="156">
        <v>20650</v>
      </c>
      <c r="H56" s="127">
        <v>17.600000000000001</v>
      </c>
      <c r="I56" s="158">
        <f t="shared" si="31"/>
        <v>1173.2954545454545</v>
      </c>
      <c r="J56" s="156"/>
      <c r="K56" s="128">
        <v>17.600000000000001</v>
      </c>
      <c r="L56" s="193">
        <f t="shared" si="40"/>
        <v>0</v>
      </c>
      <c r="M56" s="186">
        <f>L56-I56</f>
        <v>-1173.2954545454545</v>
      </c>
      <c r="N56" s="250">
        <v>21150</v>
      </c>
      <c r="O56" s="98">
        <v>17.600000000000001</v>
      </c>
      <c r="P56" s="216">
        <f t="shared" si="42"/>
        <v>1201.7045454545453</v>
      </c>
      <c r="Q56" s="259"/>
      <c r="R56" s="101">
        <v>17.600000000000001</v>
      </c>
      <c r="S56" s="237">
        <f t="shared" si="35"/>
        <v>0</v>
      </c>
    </row>
    <row r="57" spans="1:19" ht="30.75" thickBot="1" x14ac:dyDescent="0.3">
      <c r="A57" s="618"/>
      <c r="B57" s="620"/>
      <c r="C57" s="605"/>
      <c r="D57" s="606"/>
      <c r="E57" s="93" t="s">
        <v>89</v>
      </c>
      <c r="F57" s="93" t="s">
        <v>90</v>
      </c>
      <c r="G57" s="170">
        <v>29000</v>
      </c>
      <c r="H57" s="130">
        <v>229</v>
      </c>
      <c r="I57" s="171">
        <f t="shared" si="31"/>
        <v>126.63755458515284</v>
      </c>
      <c r="J57" s="170"/>
      <c r="K57" s="131"/>
      <c r="L57" s="276" t="e">
        <f t="shared" si="40"/>
        <v>#DIV/0!</v>
      </c>
      <c r="M57" s="258" t="e">
        <f>L57-I57</f>
        <v>#DIV/0!</v>
      </c>
      <c r="N57" s="271">
        <v>29000</v>
      </c>
      <c r="O57" s="99">
        <v>229</v>
      </c>
      <c r="P57" s="217">
        <f t="shared" si="42"/>
        <v>126.63755458515284</v>
      </c>
      <c r="Q57" s="262"/>
      <c r="R57" s="102">
        <v>229</v>
      </c>
      <c r="S57" s="238">
        <f t="shared" si="35"/>
        <v>0</v>
      </c>
    </row>
    <row r="58" spans="1:19" ht="30.75" hidden="1" thickBot="1" x14ac:dyDescent="0.3">
      <c r="A58" s="175">
        <v>11</v>
      </c>
      <c r="B58" s="177" t="s">
        <v>358</v>
      </c>
      <c r="C58" s="176">
        <v>1</v>
      </c>
      <c r="D58" s="177" t="s">
        <v>359</v>
      </c>
      <c r="E58" s="118" t="s">
        <v>59</v>
      </c>
      <c r="F58" s="118" t="s">
        <v>58</v>
      </c>
      <c r="G58" s="159"/>
      <c r="H58" s="139">
        <f>$H$1</f>
        <v>829</v>
      </c>
      <c r="I58" s="160">
        <f t="shared" si="31"/>
        <v>0</v>
      </c>
      <c r="J58" s="159"/>
      <c r="K58" s="139">
        <f t="shared" ref="K58:K59" si="43">$K$1</f>
        <v>0</v>
      </c>
      <c r="L58" s="277" t="e">
        <f t="shared" si="40"/>
        <v>#DIV/0!</v>
      </c>
      <c r="M58" s="243" t="e">
        <f>L58-I58</f>
        <v>#DIV/0!</v>
      </c>
      <c r="N58" s="278"/>
      <c r="O58" s="120">
        <f t="shared" ref="O58:O59" si="44">$O$1</f>
        <v>829</v>
      </c>
      <c r="P58" s="279">
        <f t="shared" si="42"/>
        <v>0</v>
      </c>
      <c r="Q58" s="280"/>
      <c r="R58" s="121">
        <f>$R$1</f>
        <v>829</v>
      </c>
      <c r="S58" s="242">
        <f>Q58/R58</f>
        <v>0</v>
      </c>
    </row>
    <row r="59" spans="1:19" ht="30" x14ac:dyDescent="0.25">
      <c r="A59" s="625">
        <v>12</v>
      </c>
      <c r="B59" s="627" t="s">
        <v>8</v>
      </c>
      <c r="C59" s="609">
        <v>1</v>
      </c>
      <c r="D59" s="610" t="s">
        <v>42</v>
      </c>
      <c r="E59" s="188" t="s">
        <v>59</v>
      </c>
      <c r="F59" s="188" t="s">
        <v>58</v>
      </c>
      <c r="G59" s="204">
        <v>50</v>
      </c>
      <c r="H59" s="165">
        <f>$H$1</f>
        <v>829</v>
      </c>
      <c r="I59" s="166">
        <f t="shared" si="31"/>
        <v>6.0313630880579013E-2</v>
      </c>
      <c r="J59" s="204"/>
      <c r="K59" s="165">
        <f t="shared" si="43"/>
        <v>0</v>
      </c>
      <c r="L59" s="189" t="e">
        <f>J59/K59</f>
        <v>#DIV/0!</v>
      </c>
      <c r="M59" s="190" t="e">
        <f t="shared" ref="M59:M72" si="45">L59-I59</f>
        <v>#DIV/0!</v>
      </c>
      <c r="N59" s="273">
        <v>50</v>
      </c>
      <c r="O59" s="167">
        <f t="shared" si="44"/>
        <v>829</v>
      </c>
      <c r="P59" s="274">
        <f t="shared" si="42"/>
        <v>6.0313630880579013E-2</v>
      </c>
      <c r="Q59" s="275"/>
      <c r="R59" s="168">
        <f>$R$1</f>
        <v>829</v>
      </c>
      <c r="S59" s="241">
        <f t="shared" si="35"/>
        <v>0</v>
      </c>
    </row>
    <row r="60" spans="1:19" ht="30" hidden="1" x14ac:dyDescent="0.25">
      <c r="A60" s="626"/>
      <c r="B60" s="624"/>
      <c r="C60" s="602"/>
      <c r="D60" s="603"/>
      <c r="E60" s="85" t="s">
        <v>77</v>
      </c>
      <c r="F60" s="85" t="s">
        <v>379</v>
      </c>
      <c r="G60" s="200"/>
      <c r="H60" s="127"/>
      <c r="I60" s="158" t="e">
        <f t="shared" si="31"/>
        <v>#DIV/0!</v>
      </c>
      <c r="J60" s="200"/>
      <c r="K60" s="128"/>
      <c r="L60" s="185" t="e">
        <f t="shared" ref="L60:L73" si="46">J60/K60</f>
        <v>#DIV/0!</v>
      </c>
      <c r="M60" s="186" t="e">
        <f t="shared" si="45"/>
        <v>#DIV/0!</v>
      </c>
      <c r="N60" s="250"/>
      <c r="O60" s="98"/>
      <c r="P60" s="216" t="e">
        <f t="shared" si="42"/>
        <v>#DIV/0!</v>
      </c>
      <c r="Q60" s="259"/>
      <c r="R60" s="101"/>
      <c r="S60" s="237"/>
    </row>
    <row r="61" spans="1:19" ht="30" hidden="1" x14ac:dyDescent="0.25">
      <c r="A61" s="626"/>
      <c r="B61" s="624"/>
      <c r="C61" s="602"/>
      <c r="D61" s="603"/>
      <c r="E61" s="85" t="s">
        <v>93</v>
      </c>
      <c r="F61" s="85" t="s">
        <v>94</v>
      </c>
      <c r="G61" s="200"/>
      <c r="H61" s="127"/>
      <c r="I61" s="158" t="e">
        <f t="shared" si="31"/>
        <v>#DIV/0!</v>
      </c>
      <c r="J61" s="200"/>
      <c r="K61" s="128"/>
      <c r="L61" s="185" t="e">
        <f t="shared" si="46"/>
        <v>#DIV/0!</v>
      </c>
      <c r="M61" s="186" t="e">
        <f t="shared" si="45"/>
        <v>#DIV/0!</v>
      </c>
      <c r="N61" s="250"/>
      <c r="O61" s="98"/>
      <c r="P61" s="216" t="e">
        <f t="shared" si="42"/>
        <v>#DIV/0!</v>
      </c>
      <c r="Q61" s="259"/>
      <c r="R61" s="101"/>
      <c r="S61" s="237" t="e">
        <f t="shared" si="35"/>
        <v>#DIV/0!</v>
      </c>
    </row>
    <row r="62" spans="1:19" ht="32.25" hidden="1" customHeight="1" x14ac:dyDescent="0.25">
      <c r="A62" s="626"/>
      <c r="B62" s="624"/>
      <c r="C62" s="602">
        <v>2</v>
      </c>
      <c r="D62" s="607" t="s">
        <v>43</v>
      </c>
      <c r="E62" s="85" t="s">
        <v>59</v>
      </c>
      <c r="F62" s="85" t="s">
        <v>58</v>
      </c>
      <c r="G62" s="200"/>
      <c r="H62" s="127">
        <f>$H$1</f>
        <v>829</v>
      </c>
      <c r="I62" s="158">
        <f t="shared" si="31"/>
        <v>0</v>
      </c>
      <c r="J62" s="200"/>
      <c r="K62" s="127">
        <f t="shared" ref="K62" si="47">$K$1</f>
        <v>0</v>
      </c>
      <c r="L62" s="185" t="e">
        <f t="shared" si="46"/>
        <v>#DIV/0!</v>
      </c>
      <c r="M62" s="186" t="e">
        <f t="shared" si="45"/>
        <v>#DIV/0!</v>
      </c>
      <c r="N62" s="250"/>
      <c r="O62" s="98">
        <f t="shared" ref="O62" si="48">$O$1</f>
        <v>829</v>
      </c>
      <c r="P62" s="216">
        <f t="shared" si="42"/>
        <v>0</v>
      </c>
      <c r="Q62" s="259"/>
      <c r="R62" s="101">
        <f>$R$1</f>
        <v>829</v>
      </c>
      <c r="S62" s="237">
        <f t="shared" si="35"/>
        <v>0</v>
      </c>
    </row>
    <row r="63" spans="1:19" ht="48" hidden="1" customHeight="1" x14ac:dyDescent="0.25">
      <c r="A63" s="626"/>
      <c r="B63" s="624"/>
      <c r="C63" s="602"/>
      <c r="D63" s="607"/>
      <c r="E63" s="85" t="s">
        <v>95</v>
      </c>
      <c r="F63" s="85" t="s">
        <v>97</v>
      </c>
      <c r="G63" s="200"/>
      <c r="H63" s="127"/>
      <c r="I63" s="158" t="e">
        <f t="shared" si="31"/>
        <v>#DIV/0!</v>
      </c>
      <c r="J63" s="200"/>
      <c r="K63" s="128"/>
      <c r="L63" s="185" t="e">
        <f t="shared" si="46"/>
        <v>#DIV/0!</v>
      </c>
      <c r="M63" s="186" t="e">
        <f t="shared" si="45"/>
        <v>#DIV/0!</v>
      </c>
      <c r="N63" s="250"/>
      <c r="O63" s="98"/>
      <c r="P63" s="216" t="e">
        <f t="shared" si="42"/>
        <v>#DIV/0!</v>
      </c>
      <c r="Q63" s="259"/>
      <c r="R63" s="101"/>
      <c r="S63" s="237" t="e">
        <f t="shared" si="35"/>
        <v>#DIV/0!</v>
      </c>
    </row>
    <row r="64" spans="1:19" ht="33.75" customHeight="1" x14ac:dyDescent="0.25">
      <c r="A64" s="626"/>
      <c r="B64" s="624"/>
      <c r="C64" s="602">
        <v>3</v>
      </c>
      <c r="D64" s="607" t="s">
        <v>44</v>
      </c>
      <c r="E64" s="85" t="s">
        <v>59</v>
      </c>
      <c r="F64" s="85" t="s">
        <v>58</v>
      </c>
      <c r="G64" s="201">
        <v>1500</v>
      </c>
      <c r="H64" s="127">
        <f>$H$1</f>
        <v>829</v>
      </c>
      <c r="I64" s="158">
        <f t="shared" si="31"/>
        <v>1.8094089264173703</v>
      </c>
      <c r="J64" s="201"/>
      <c r="K64" s="127">
        <f t="shared" ref="K64" si="49">$K$1</f>
        <v>0</v>
      </c>
      <c r="L64" s="185" t="e">
        <f t="shared" si="46"/>
        <v>#DIV/0!</v>
      </c>
      <c r="M64" s="186" t="e">
        <f t="shared" si="45"/>
        <v>#DIV/0!</v>
      </c>
      <c r="N64" s="265">
        <v>1500</v>
      </c>
      <c r="O64" s="98">
        <f t="shared" ref="O64" si="50">$O$1</f>
        <v>829</v>
      </c>
      <c r="P64" s="216">
        <f t="shared" si="42"/>
        <v>1.8094089264173703</v>
      </c>
      <c r="Q64" s="254"/>
      <c r="R64" s="101">
        <f>$R$1</f>
        <v>829</v>
      </c>
      <c r="S64" s="237">
        <f t="shared" si="35"/>
        <v>0</v>
      </c>
    </row>
    <row r="65" spans="1:19" ht="29.25" customHeight="1" x14ac:dyDescent="0.25">
      <c r="A65" s="626"/>
      <c r="B65" s="624"/>
      <c r="C65" s="602"/>
      <c r="D65" s="607"/>
      <c r="E65" s="85" t="s">
        <v>96</v>
      </c>
      <c r="F65" s="85" t="s">
        <v>390</v>
      </c>
      <c r="G65" s="200">
        <v>1500</v>
      </c>
      <c r="H65" s="127">
        <v>330</v>
      </c>
      <c r="I65" s="158">
        <f t="shared" si="31"/>
        <v>4.5454545454545459</v>
      </c>
      <c r="J65" s="200"/>
      <c r="K65" s="128"/>
      <c r="L65" s="185" t="e">
        <f t="shared" si="46"/>
        <v>#DIV/0!</v>
      </c>
      <c r="M65" s="186" t="e">
        <f t="shared" si="45"/>
        <v>#DIV/0!</v>
      </c>
      <c r="N65" s="265">
        <v>1500</v>
      </c>
      <c r="O65" s="98">
        <v>330</v>
      </c>
      <c r="P65" s="216">
        <f t="shared" si="42"/>
        <v>4.5454545454545459</v>
      </c>
      <c r="Q65" s="259"/>
      <c r="R65" s="101">
        <v>330</v>
      </c>
      <c r="S65" s="237">
        <f>Q65/R65</f>
        <v>0</v>
      </c>
    </row>
    <row r="66" spans="1:19" ht="27" hidden="1" customHeight="1" x14ac:dyDescent="0.25">
      <c r="A66" s="626"/>
      <c r="B66" s="624"/>
      <c r="C66" s="602">
        <v>4</v>
      </c>
      <c r="D66" s="603" t="s">
        <v>45</v>
      </c>
      <c r="E66" s="85" t="s">
        <v>59</v>
      </c>
      <c r="F66" s="85" t="s">
        <v>58</v>
      </c>
      <c r="G66" s="201"/>
      <c r="H66" s="127">
        <f>$H$1</f>
        <v>829</v>
      </c>
      <c r="I66" s="158">
        <f t="shared" si="31"/>
        <v>0</v>
      </c>
      <c r="J66" s="201"/>
      <c r="K66" s="127">
        <f t="shared" ref="K66" si="51">$K$1</f>
        <v>0</v>
      </c>
      <c r="L66" s="185" t="e">
        <f t="shared" si="46"/>
        <v>#DIV/0!</v>
      </c>
      <c r="M66" s="186" t="e">
        <f t="shared" si="45"/>
        <v>#DIV/0!</v>
      </c>
      <c r="N66" s="265"/>
      <c r="O66" s="98">
        <f t="shared" ref="O66" si="52">$O$1</f>
        <v>829</v>
      </c>
      <c r="P66" s="216">
        <f t="shared" si="42"/>
        <v>0</v>
      </c>
      <c r="Q66" s="254"/>
      <c r="R66" s="101">
        <f>$R$1</f>
        <v>829</v>
      </c>
      <c r="S66" s="237">
        <f t="shared" si="35"/>
        <v>0</v>
      </c>
    </row>
    <row r="67" spans="1:19" ht="30" hidden="1" x14ac:dyDescent="0.25">
      <c r="A67" s="626"/>
      <c r="B67" s="624"/>
      <c r="C67" s="602"/>
      <c r="D67" s="603"/>
      <c r="E67" s="85" t="s">
        <v>77</v>
      </c>
      <c r="F67" s="85" t="s">
        <v>98</v>
      </c>
      <c r="G67" s="200"/>
      <c r="H67" s="127"/>
      <c r="I67" s="158" t="e">
        <f t="shared" si="31"/>
        <v>#DIV/0!</v>
      </c>
      <c r="J67" s="200"/>
      <c r="K67" s="128"/>
      <c r="L67" s="185" t="e">
        <f t="shared" si="46"/>
        <v>#DIV/0!</v>
      </c>
      <c r="M67" s="186" t="e">
        <f t="shared" si="45"/>
        <v>#DIV/0!</v>
      </c>
      <c r="N67" s="265"/>
      <c r="O67" s="98"/>
      <c r="P67" s="216" t="e">
        <f t="shared" si="42"/>
        <v>#DIV/0!</v>
      </c>
      <c r="Q67" s="254"/>
      <c r="R67" s="101"/>
      <c r="S67" s="237" t="e">
        <f t="shared" si="35"/>
        <v>#DIV/0!</v>
      </c>
    </row>
    <row r="68" spans="1:19" ht="27" customHeight="1" x14ac:dyDescent="0.25">
      <c r="A68" s="626"/>
      <c r="B68" s="624"/>
      <c r="C68" s="602">
        <v>5</v>
      </c>
      <c r="D68" s="604" t="s">
        <v>357</v>
      </c>
      <c r="E68" s="85" t="s">
        <v>59</v>
      </c>
      <c r="F68" s="85" t="s">
        <v>58</v>
      </c>
      <c r="G68" s="201">
        <v>2510</v>
      </c>
      <c r="H68" s="127">
        <f>$H$1</f>
        <v>829</v>
      </c>
      <c r="I68" s="158">
        <f t="shared" si="31"/>
        <v>3.0277442702050665</v>
      </c>
      <c r="J68" s="201"/>
      <c r="K68" s="127">
        <f t="shared" ref="K68" si="53">$K$1</f>
        <v>0</v>
      </c>
      <c r="L68" s="185" t="e">
        <f>J70/K68</f>
        <v>#DIV/0!</v>
      </c>
      <c r="M68" s="186" t="e">
        <f t="shared" si="45"/>
        <v>#DIV/0!</v>
      </c>
      <c r="N68" s="265">
        <v>2510</v>
      </c>
      <c r="O68" s="98">
        <f t="shared" ref="O68" si="54">$O$1</f>
        <v>829</v>
      </c>
      <c r="P68" s="216">
        <f t="shared" si="42"/>
        <v>3.0277442702050665</v>
      </c>
      <c r="Q68" s="254"/>
      <c r="R68" s="101">
        <f>$R$1</f>
        <v>829</v>
      </c>
      <c r="S68" s="237">
        <f t="shared" si="35"/>
        <v>0</v>
      </c>
    </row>
    <row r="69" spans="1:19" ht="30" hidden="1" x14ac:dyDescent="0.25">
      <c r="A69" s="626"/>
      <c r="B69" s="624"/>
      <c r="C69" s="602"/>
      <c r="D69" s="604"/>
      <c r="E69" s="85" t="s">
        <v>108</v>
      </c>
      <c r="F69" s="85" t="s">
        <v>109</v>
      </c>
      <c r="G69" s="201"/>
      <c r="H69" s="127"/>
      <c r="I69" s="158" t="e">
        <f t="shared" si="31"/>
        <v>#DIV/0!</v>
      </c>
      <c r="J69" s="201"/>
      <c r="K69" s="158"/>
      <c r="L69" s="185" t="e">
        <f t="shared" si="46"/>
        <v>#DIV/0!</v>
      </c>
      <c r="M69" s="186" t="e">
        <f t="shared" si="45"/>
        <v>#DIV/0!</v>
      </c>
      <c r="N69" s="250"/>
      <c r="O69" s="98"/>
      <c r="P69" s="216" t="e">
        <f t="shared" si="42"/>
        <v>#DIV/0!</v>
      </c>
      <c r="Q69" s="254"/>
      <c r="R69" s="101"/>
      <c r="S69" s="237" t="e">
        <f t="shared" si="35"/>
        <v>#DIV/0!</v>
      </c>
    </row>
    <row r="70" spans="1:19" ht="28.5" customHeight="1" x14ac:dyDescent="0.25">
      <c r="A70" s="626"/>
      <c r="B70" s="624"/>
      <c r="C70" s="86">
        <v>7</v>
      </c>
      <c r="D70" s="85" t="s">
        <v>47</v>
      </c>
      <c r="E70" s="85" t="s">
        <v>59</v>
      </c>
      <c r="F70" s="85" t="s">
        <v>58</v>
      </c>
      <c r="G70" s="201">
        <v>27000</v>
      </c>
      <c r="H70" s="127">
        <f>$H$1</f>
        <v>829</v>
      </c>
      <c r="I70" s="158">
        <f t="shared" si="31"/>
        <v>32.569360675512662</v>
      </c>
      <c r="J70" s="201"/>
      <c r="K70" s="127">
        <f t="shared" ref="K70:K72" si="55">$K$1</f>
        <v>0</v>
      </c>
      <c r="L70" s="185" t="e">
        <f t="shared" si="46"/>
        <v>#DIV/0!</v>
      </c>
      <c r="M70" s="186" t="e">
        <f t="shared" si="45"/>
        <v>#DIV/0!</v>
      </c>
      <c r="N70" s="265">
        <v>27000</v>
      </c>
      <c r="O70" s="98">
        <f t="shared" ref="O70:O72" si="56">$O$1</f>
        <v>829</v>
      </c>
      <c r="P70" s="216">
        <f t="shared" si="42"/>
        <v>32.569360675512662</v>
      </c>
      <c r="Q70" s="254"/>
      <c r="R70" s="101">
        <f>$R$1</f>
        <v>829</v>
      </c>
      <c r="S70" s="237">
        <f t="shared" si="35"/>
        <v>0</v>
      </c>
    </row>
    <row r="71" spans="1:19" ht="28.5" hidden="1" customHeight="1" x14ac:dyDescent="0.25">
      <c r="A71" s="626"/>
      <c r="B71" s="624"/>
      <c r="C71" s="86">
        <v>8</v>
      </c>
      <c r="D71" s="85" t="s">
        <v>48</v>
      </c>
      <c r="E71" s="85" t="s">
        <v>59</v>
      </c>
      <c r="F71" s="85" t="s">
        <v>58</v>
      </c>
      <c r="G71" s="201"/>
      <c r="H71" s="127">
        <f>$H$1</f>
        <v>829</v>
      </c>
      <c r="I71" s="158">
        <f t="shared" si="31"/>
        <v>0</v>
      </c>
      <c r="J71" s="201"/>
      <c r="K71" s="127">
        <f t="shared" si="55"/>
        <v>0</v>
      </c>
      <c r="L71" s="185" t="e">
        <f t="shared" si="46"/>
        <v>#DIV/0!</v>
      </c>
      <c r="M71" s="186" t="e">
        <f t="shared" si="45"/>
        <v>#DIV/0!</v>
      </c>
      <c r="N71" s="265"/>
      <c r="O71" s="98">
        <f t="shared" si="56"/>
        <v>829</v>
      </c>
      <c r="P71" s="216">
        <f t="shared" si="42"/>
        <v>0</v>
      </c>
      <c r="Q71" s="254"/>
      <c r="R71" s="101">
        <f>$R$1</f>
        <v>829</v>
      </c>
      <c r="S71" s="237">
        <f t="shared" si="35"/>
        <v>0</v>
      </c>
    </row>
    <row r="72" spans="1:19" ht="34.5" customHeight="1" x14ac:dyDescent="0.25">
      <c r="A72" s="626"/>
      <c r="B72" s="624"/>
      <c r="C72" s="602">
        <v>9</v>
      </c>
      <c r="D72" s="603" t="s">
        <v>49</v>
      </c>
      <c r="E72" s="85" t="s">
        <v>59</v>
      </c>
      <c r="F72" s="85" t="s">
        <v>58</v>
      </c>
      <c r="G72" s="201">
        <v>3450</v>
      </c>
      <c r="H72" s="127">
        <f>$H$1</f>
        <v>829</v>
      </c>
      <c r="I72" s="158">
        <f t="shared" si="31"/>
        <v>4.1616405307599518</v>
      </c>
      <c r="J72" s="201"/>
      <c r="K72" s="127">
        <f t="shared" si="55"/>
        <v>0</v>
      </c>
      <c r="L72" s="185" t="e">
        <f t="shared" si="46"/>
        <v>#DIV/0!</v>
      </c>
      <c r="M72" s="186" t="e">
        <f t="shared" si="45"/>
        <v>#DIV/0!</v>
      </c>
      <c r="N72" s="265">
        <v>3450</v>
      </c>
      <c r="O72" s="98">
        <f t="shared" si="56"/>
        <v>829</v>
      </c>
      <c r="P72" s="216">
        <f t="shared" si="42"/>
        <v>4.1616405307599518</v>
      </c>
      <c r="Q72" s="254"/>
      <c r="R72" s="101">
        <f>$R$1</f>
        <v>829</v>
      </c>
      <c r="S72" s="237">
        <f t="shared" si="35"/>
        <v>0</v>
      </c>
    </row>
    <row r="73" spans="1:19" ht="45.75" thickBot="1" x14ac:dyDescent="0.3">
      <c r="A73" s="618"/>
      <c r="B73" s="620"/>
      <c r="C73" s="605"/>
      <c r="D73" s="606"/>
      <c r="E73" s="93" t="s">
        <v>99</v>
      </c>
      <c r="F73" s="93" t="s">
        <v>100</v>
      </c>
      <c r="G73" s="268">
        <v>4500</v>
      </c>
      <c r="H73" s="202">
        <v>3450</v>
      </c>
      <c r="I73" s="269">
        <f t="shared" si="31"/>
        <v>1.3043478260869565</v>
      </c>
      <c r="J73" s="202"/>
      <c r="K73" s="202"/>
      <c r="L73" s="269" t="e">
        <f t="shared" si="46"/>
        <v>#DIV/0!</v>
      </c>
      <c r="M73" s="270" t="e">
        <f>L73-I73</f>
        <v>#DIV/0!</v>
      </c>
      <c r="N73" s="271">
        <v>4500</v>
      </c>
      <c r="O73" s="217">
        <v>3450</v>
      </c>
      <c r="P73" s="272">
        <f t="shared" si="42"/>
        <v>1.3043478260869565</v>
      </c>
      <c r="Q73" s="262"/>
      <c r="R73" s="102">
        <v>3450</v>
      </c>
      <c r="S73" s="238">
        <f t="shared" si="35"/>
        <v>0</v>
      </c>
    </row>
    <row r="74" spans="1:19" hidden="1" x14ac:dyDescent="0.25">
      <c r="A74" s="87"/>
      <c r="B74" s="87"/>
      <c r="C74" s="88"/>
      <c r="D74" s="87"/>
      <c r="E74" s="151"/>
      <c r="F74" s="89"/>
      <c r="G74" s="178"/>
      <c r="H74" s="179"/>
      <c r="I74" s="180"/>
      <c r="J74" s="180"/>
      <c r="K74" s="180"/>
      <c r="L74" s="179"/>
      <c r="M74" s="180"/>
      <c r="N74" s="178"/>
      <c r="O74" s="181"/>
      <c r="P74" s="182"/>
      <c r="Q74" s="235"/>
      <c r="R74" s="181"/>
      <c r="S74" s="182"/>
    </row>
    <row r="75" spans="1:19" ht="39" hidden="1" customHeight="1" thickBot="1" x14ac:dyDescent="0.3">
      <c r="A75" s="94">
        <v>13</v>
      </c>
      <c r="B75" s="146" t="s">
        <v>342</v>
      </c>
      <c r="C75" s="95">
        <v>7</v>
      </c>
      <c r="D75" s="96" t="s">
        <v>343</v>
      </c>
      <c r="E75" s="96" t="s">
        <v>59</v>
      </c>
      <c r="F75" s="96" t="s">
        <v>58</v>
      </c>
      <c r="G75" s="263"/>
      <c r="H75" s="136">
        <f>$H$1</f>
        <v>829</v>
      </c>
      <c r="I75" s="199">
        <f>G75/H75</f>
        <v>0</v>
      </c>
      <c r="J75" s="199"/>
      <c r="K75" s="136">
        <f t="shared" ref="K75" si="57">$K$1</f>
        <v>0</v>
      </c>
      <c r="L75" s="199" t="e">
        <f>J75/K75</f>
        <v>#DIV/0!</v>
      </c>
      <c r="M75" s="247" t="e">
        <f>L75-I75</f>
        <v>#DIV/0!</v>
      </c>
      <c r="N75" s="252"/>
      <c r="O75" s="103">
        <f t="shared" ref="O75" si="58">$O$1</f>
        <v>829</v>
      </c>
      <c r="P75" s="218">
        <f>N75/O75</f>
        <v>0</v>
      </c>
      <c r="Q75" s="264"/>
      <c r="R75" s="104">
        <f>$R$1</f>
        <v>829</v>
      </c>
      <c r="S75" s="234">
        <f>Q75/R75</f>
        <v>0</v>
      </c>
    </row>
    <row r="76" spans="1:19" s="87" customFormat="1" ht="15.75" thickBot="1" x14ac:dyDescent="0.3">
      <c r="C76" s="88"/>
      <c r="E76" s="151"/>
      <c r="F76" s="89"/>
      <c r="G76" s="113"/>
      <c r="H76" s="132"/>
      <c r="I76" s="133"/>
      <c r="J76" s="133"/>
      <c r="K76" s="133"/>
      <c r="L76" s="132"/>
      <c r="M76" s="133"/>
      <c r="N76" s="113"/>
      <c r="P76" s="115"/>
      <c r="Q76" s="205"/>
      <c r="S76" s="115"/>
    </row>
    <row r="77" spans="1:19" ht="32.25" hidden="1" customHeight="1" x14ac:dyDescent="0.25">
      <c r="A77" s="617">
        <v>14</v>
      </c>
      <c r="B77" s="619" t="s">
        <v>9</v>
      </c>
      <c r="C77" s="91">
        <v>2</v>
      </c>
      <c r="D77" s="90" t="s">
        <v>50</v>
      </c>
      <c r="E77" s="119" t="s">
        <v>59</v>
      </c>
      <c r="F77" s="119" t="s">
        <v>58</v>
      </c>
      <c r="G77" s="203"/>
      <c r="H77" s="125">
        <f>$H$1</f>
        <v>829</v>
      </c>
      <c r="I77" s="157">
        <f t="shared" si="31"/>
        <v>0</v>
      </c>
      <c r="J77" s="203"/>
      <c r="K77" s="125">
        <f t="shared" ref="K77:K78" si="59">$K$1</f>
        <v>0</v>
      </c>
      <c r="L77" s="157" t="e">
        <f t="shared" ref="L77:L78" si="60">J77/K77</f>
        <v>#DIV/0!</v>
      </c>
      <c r="M77" s="191" t="e">
        <f t="shared" ref="M77:M91" si="61">L77-I77</f>
        <v>#DIV/0!</v>
      </c>
      <c r="N77" s="255"/>
      <c r="O77" s="97">
        <f t="shared" ref="O77:O78" si="62">$O$1</f>
        <v>829</v>
      </c>
      <c r="P77" s="220">
        <f t="shared" ref="P77:P78" si="63">N77/O77</f>
        <v>0</v>
      </c>
      <c r="Q77" s="256"/>
      <c r="R77" s="100">
        <f>$R$1</f>
        <v>829</v>
      </c>
      <c r="S77" s="236">
        <f t="shared" si="35"/>
        <v>0</v>
      </c>
    </row>
    <row r="78" spans="1:19" ht="30" hidden="1" x14ac:dyDescent="0.25">
      <c r="A78" s="626"/>
      <c r="B78" s="624"/>
      <c r="C78" s="602">
        <v>4</v>
      </c>
      <c r="D78" s="600" t="s">
        <v>51</v>
      </c>
      <c r="E78" s="85" t="s">
        <v>59</v>
      </c>
      <c r="F78" s="85" t="s">
        <v>58</v>
      </c>
      <c r="G78" s="201"/>
      <c r="H78" s="127">
        <f>$H$1</f>
        <v>829</v>
      </c>
      <c r="I78" s="158">
        <f t="shared" si="31"/>
        <v>0</v>
      </c>
      <c r="J78" s="201"/>
      <c r="K78" s="127">
        <f t="shared" si="59"/>
        <v>0</v>
      </c>
      <c r="L78" s="158" t="e">
        <f t="shared" si="60"/>
        <v>#DIV/0!</v>
      </c>
      <c r="M78" s="186" t="e">
        <f t="shared" si="61"/>
        <v>#DIV/0!</v>
      </c>
      <c r="N78" s="219"/>
      <c r="O78" s="98">
        <f t="shared" si="62"/>
        <v>829</v>
      </c>
      <c r="P78" s="216">
        <f t="shared" si="63"/>
        <v>0</v>
      </c>
      <c r="Q78" s="259"/>
      <c r="R78" s="101">
        <f>$R$1</f>
        <v>829</v>
      </c>
      <c r="S78" s="237">
        <f t="shared" si="35"/>
        <v>0</v>
      </c>
    </row>
    <row r="79" spans="1:19" ht="30.75" hidden="1" thickBot="1" x14ac:dyDescent="0.3">
      <c r="A79" s="618"/>
      <c r="B79" s="620"/>
      <c r="C79" s="605"/>
      <c r="D79" s="601"/>
      <c r="E79" s="93" t="s">
        <v>101</v>
      </c>
      <c r="F79" s="93" t="s">
        <v>102</v>
      </c>
      <c r="G79" s="257"/>
      <c r="H79" s="202"/>
      <c r="I79" s="202"/>
      <c r="J79" s="257"/>
      <c r="K79" s="202"/>
      <c r="L79" s="202"/>
      <c r="M79" s="258"/>
      <c r="N79" s="261"/>
      <c r="O79" s="99"/>
      <c r="P79" s="217">
        <v>344</v>
      </c>
      <c r="Q79" s="262"/>
      <c r="R79" s="102"/>
      <c r="S79" s="238"/>
    </row>
    <row r="80" spans="1:19" s="87" customFormat="1" ht="15.75" hidden="1" thickBot="1" x14ac:dyDescent="0.3">
      <c r="C80" s="88"/>
      <c r="E80" s="151"/>
      <c r="F80" s="89"/>
      <c r="G80" s="113"/>
      <c r="H80" s="132"/>
      <c r="I80" s="133"/>
      <c r="J80" s="133"/>
      <c r="K80" s="133"/>
      <c r="L80" s="132"/>
      <c r="M80" s="133"/>
      <c r="N80" s="113"/>
      <c r="P80" s="115"/>
      <c r="Q80" s="205"/>
      <c r="S80" s="115"/>
    </row>
    <row r="81" spans="1:19" ht="33.75" hidden="1" customHeight="1" x14ac:dyDescent="0.25">
      <c r="A81" s="617">
        <v>15</v>
      </c>
      <c r="B81" s="619" t="s">
        <v>10</v>
      </c>
      <c r="C81" s="91">
        <v>1</v>
      </c>
      <c r="D81" s="119" t="s">
        <v>52</v>
      </c>
      <c r="E81" s="119" t="s">
        <v>59</v>
      </c>
      <c r="F81" s="119" t="s">
        <v>58</v>
      </c>
      <c r="G81" s="203"/>
      <c r="H81" s="125">
        <f>$H$1</f>
        <v>829</v>
      </c>
      <c r="I81" s="157">
        <f t="shared" si="31"/>
        <v>0</v>
      </c>
      <c r="J81" s="203"/>
      <c r="K81" s="125">
        <f t="shared" ref="K81:K82" si="64">$K$1</f>
        <v>0</v>
      </c>
      <c r="L81" s="157" t="e">
        <f t="shared" ref="L81" si="65">J81/K81</f>
        <v>#DIV/0!</v>
      </c>
      <c r="M81" s="191" t="e">
        <f t="shared" si="61"/>
        <v>#DIV/0!</v>
      </c>
      <c r="N81" s="255"/>
      <c r="O81" s="97">
        <f t="shared" ref="O81:O91" si="66">$O$1</f>
        <v>829</v>
      </c>
      <c r="P81" s="220">
        <f t="shared" ref="P81" si="67">N81/O81</f>
        <v>0</v>
      </c>
      <c r="Q81" s="256"/>
      <c r="R81" s="100">
        <f>$R$1</f>
        <v>829</v>
      </c>
      <c r="S81" s="236">
        <f t="shared" si="35"/>
        <v>0</v>
      </c>
    </row>
    <row r="82" spans="1:19" ht="37.5" hidden="1" customHeight="1" thickBot="1" x14ac:dyDescent="0.3">
      <c r="A82" s="618"/>
      <c r="B82" s="620"/>
      <c r="C82" s="92">
        <v>3</v>
      </c>
      <c r="D82" s="93" t="s">
        <v>344</v>
      </c>
      <c r="E82" s="93" t="s">
        <v>59</v>
      </c>
      <c r="F82" s="93" t="s">
        <v>58</v>
      </c>
      <c r="G82" s="257"/>
      <c r="H82" s="130">
        <f>$H$1</f>
        <v>829</v>
      </c>
      <c r="I82" s="171">
        <f>G82/H82</f>
        <v>0</v>
      </c>
      <c r="J82" s="257"/>
      <c r="K82" s="130">
        <f t="shared" si="64"/>
        <v>0</v>
      </c>
      <c r="L82" s="171" t="e">
        <f>J82/K82</f>
        <v>#DIV/0!</v>
      </c>
      <c r="M82" s="258" t="e">
        <f t="shared" si="61"/>
        <v>#DIV/0!</v>
      </c>
      <c r="N82" s="172"/>
      <c r="O82" s="99">
        <f t="shared" si="66"/>
        <v>829</v>
      </c>
      <c r="P82" s="217">
        <f>N82/O82</f>
        <v>0</v>
      </c>
      <c r="Q82" s="240"/>
      <c r="R82" s="102">
        <f>$R$1</f>
        <v>829</v>
      </c>
      <c r="S82" s="238">
        <f>Q82/R82</f>
        <v>0</v>
      </c>
    </row>
    <row r="83" spans="1:19" s="87" customFormat="1" ht="15.75" hidden="1" thickBot="1" x14ac:dyDescent="0.3">
      <c r="C83" s="88"/>
      <c r="D83" s="153"/>
      <c r="E83" s="89"/>
      <c r="F83" s="89"/>
      <c r="G83" s="113"/>
      <c r="H83" s="132"/>
      <c r="I83" s="133"/>
      <c r="J83" s="113"/>
      <c r="K83" s="132"/>
      <c r="L83" s="133"/>
      <c r="M83" s="133"/>
      <c r="N83" s="113"/>
      <c r="P83" s="115"/>
      <c r="Q83" s="205"/>
      <c r="S83" s="115"/>
    </row>
    <row r="84" spans="1:19" ht="63.75" customHeight="1" thickBot="1" x14ac:dyDescent="0.3">
      <c r="A84" s="147">
        <v>16</v>
      </c>
      <c r="B84" s="148" t="s">
        <v>11</v>
      </c>
      <c r="C84" s="95">
        <v>1</v>
      </c>
      <c r="D84" s="96" t="s">
        <v>53</v>
      </c>
      <c r="E84" s="96" t="s">
        <v>59</v>
      </c>
      <c r="F84" s="96" t="s">
        <v>58</v>
      </c>
      <c r="G84" s="201">
        <v>650</v>
      </c>
      <c r="H84" s="136">
        <f>$H$1</f>
        <v>829</v>
      </c>
      <c r="I84" s="137">
        <f t="shared" si="31"/>
        <v>0.78407720144752713</v>
      </c>
      <c r="J84" s="201"/>
      <c r="K84" s="136">
        <f t="shared" ref="K84" si="68">$K$1</f>
        <v>0</v>
      </c>
      <c r="L84" s="199" t="e">
        <f t="shared" ref="L84" si="69">J84/K84</f>
        <v>#DIV/0!</v>
      </c>
      <c r="M84" s="247" t="e">
        <f t="shared" si="61"/>
        <v>#DIV/0!</v>
      </c>
      <c r="N84" s="252">
        <v>650</v>
      </c>
      <c r="O84" s="103">
        <f t="shared" si="66"/>
        <v>829</v>
      </c>
      <c r="P84" s="218">
        <f t="shared" ref="P84" si="70">N84/O84</f>
        <v>0.78407720144752713</v>
      </c>
      <c r="Q84" s="253"/>
      <c r="R84" s="104">
        <f>$R$1</f>
        <v>829</v>
      </c>
      <c r="S84" s="234">
        <f t="shared" si="35"/>
        <v>0</v>
      </c>
    </row>
    <row r="85" spans="1:19" s="87" customFormat="1" ht="15.75" hidden="1" thickBot="1" x14ac:dyDescent="0.3">
      <c r="C85" s="88"/>
      <c r="E85" s="89"/>
      <c r="F85" s="89"/>
      <c r="G85" s="302"/>
      <c r="H85" s="132"/>
      <c r="I85" s="133"/>
      <c r="J85" s="208"/>
      <c r="K85" s="133"/>
      <c r="L85" s="208"/>
      <c r="M85" s="133"/>
      <c r="N85" s="205"/>
      <c r="P85" s="115"/>
      <c r="Q85" s="205"/>
      <c r="S85" s="224"/>
    </row>
    <row r="86" spans="1:19" ht="30.75" hidden="1" thickBot="1" x14ac:dyDescent="0.3">
      <c r="A86" s="149">
        <v>19</v>
      </c>
      <c r="B86" s="146" t="s">
        <v>12</v>
      </c>
      <c r="C86" s="95">
        <v>1</v>
      </c>
      <c r="D86" s="96" t="s">
        <v>54</v>
      </c>
      <c r="E86" s="96" t="s">
        <v>59</v>
      </c>
      <c r="F86" s="96" t="s">
        <v>58</v>
      </c>
      <c r="G86" s="301"/>
      <c r="H86" s="136">
        <f>$H$1</f>
        <v>829</v>
      </c>
      <c r="I86" s="137">
        <f>G86/H86</f>
        <v>0</v>
      </c>
      <c r="J86" s="207"/>
      <c r="K86" s="136">
        <f t="shared" ref="K86" si="71">$K$1</f>
        <v>0</v>
      </c>
      <c r="L86" s="199" t="e">
        <f>J86/K86</f>
        <v>#DIV/0!</v>
      </c>
      <c r="M86" s="247" t="e">
        <f t="shared" si="61"/>
        <v>#DIV/0!</v>
      </c>
      <c r="N86" s="252"/>
      <c r="O86" s="103">
        <f t="shared" si="66"/>
        <v>829</v>
      </c>
      <c r="P86" s="218">
        <f>N86/O86</f>
        <v>0</v>
      </c>
      <c r="Q86" s="253"/>
      <c r="R86" s="104">
        <f>$R$1</f>
        <v>829</v>
      </c>
      <c r="S86" s="234">
        <f t="shared" si="35"/>
        <v>0</v>
      </c>
    </row>
    <row r="87" spans="1:19" ht="15.75" thickBot="1" x14ac:dyDescent="0.3">
      <c r="E87" s="2"/>
      <c r="F87" s="2"/>
      <c r="G87" s="303"/>
      <c r="H87" s="138"/>
      <c r="I87" s="211"/>
      <c r="J87" s="206"/>
      <c r="K87" s="211"/>
      <c r="L87" s="206"/>
      <c r="M87" s="138"/>
      <c r="N87" s="222"/>
      <c r="Q87" s="222"/>
    </row>
    <row r="88" spans="1:19" ht="41.25" customHeight="1" thickBot="1" x14ac:dyDescent="0.3">
      <c r="A88" s="147">
        <v>20</v>
      </c>
      <c r="B88" s="148" t="s">
        <v>345</v>
      </c>
      <c r="C88" s="95" t="s">
        <v>354</v>
      </c>
      <c r="D88" s="96" t="s">
        <v>355</v>
      </c>
      <c r="E88" s="96" t="s">
        <v>59</v>
      </c>
      <c r="F88" s="96" t="s">
        <v>58</v>
      </c>
      <c r="G88" s="201">
        <v>22045</v>
      </c>
      <c r="H88" s="136">
        <f>$H$1</f>
        <v>829</v>
      </c>
      <c r="I88" s="212">
        <f>G88/H88</f>
        <v>26.592279855247288</v>
      </c>
      <c r="J88" s="202"/>
      <c r="K88" s="136">
        <f t="shared" ref="K88" si="72">$K$1</f>
        <v>0</v>
      </c>
      <c r="L88" s="209" t="e">
        <f>J88/K88</f>
        <v>#DIV/0!</v>
      </c>
      <c r="M88" s="247" t="e">
        <f t="shared" si="61"/>
        <v>#DIV/0!</v>
      </c>
      <c r="N88" s="248">
        <v>25102</v>
      </c>
      <c r="O88" s="103">
        <f t="shared" si="66"/>
        <v>829</v>
      </c>
      <c r="P88" s="218">
        <f>N88/O88</f>
        <v>30.279855247285887</v>
      </c>
      <c r="Q88" s="249"/>
      <c r="R88" s="104">
        <f>$R$1</f>
        <v>829</v>
      </c>
      <c r="S88" s="234">
        <f>Q88/R88</f>
        <v>0</v>
      </c>
    </row>
    <row r="89" spans="1:19" ht="15.75" thickBot="1" x14ac:dyDescent="0.3">
      <c r="E89" s="2"/>
      <c r="F89" s="2"/>
      <c r="G89" s="303"/>
      <c r="H89" s="138"/>
      <c r="I89" s="211"/>
      <c r="J89" s="206"/>
      <c r="K89" s="211"/>
      <c r="L89" s="206"/>
      <c r="M89" s="138"/>
      <c r="N89" s="222"/>
      <c r="Q89" s="222"/>
    </row>
    <row r="90" spans="1:19" ht="45" x14ac:dyDescent="0.25">
      <c r="A90" s="613">
        <v>50</v>
      </c>
      <c r="B90" s="615" t="s">
        <v>346</v>
      </c>
      <c r="C90" s="91">
        <v>1</v>
      </c>
      <c r="D90" s="119" t="s">
        <v>347</v>
      </c>
      <c r="E90" s="119" t="s">
        <v>59</v>
      </c>
      <c r="F90" s="119" t="s">
        <v>58</v>
      </c>
      <c r="G90" s="201">
        <v>9773</v>
      </c>
      <c r="H90" s="125">
        <f>$H$1</f>
        <v>829</v>
      </c>
      <c r="I90" s="126">
        <f>G90/H90</f>
        <v>11.788902291917973</v>
      </c>
      <c r="J90" s="201"/>
      <c r="K90" s="125">
        <f t="shared" ref="K90:K91" si="73">$K$1</f>
        <v>0</v>
      </c>
      <c r="L90" s="184" t="e">
        <f>J90/K90</f>
        <v>#DIV/0!</v>
      </c>
      <c r="M90" s="191" t="e">
        <f t="shared" si="61"/>
        <v>#DIV/0!</v>
      </c>
      <c r="N90" s="229">
        <v>6010</v>
      </c>
      <c r="O90" s="97">
        <f t="shared" si="66"/>
        <v>829</v>
      </c>
      <c r="P90" s="220">
        <f>N90/O90</f>
        <v>7.249698431845597</v>
      </c>
      <c r="Q90" s="232"/>
      <c r="R90" s="100">
        <f>$R$1</f>
        <v>829</v>
      </c>
      <c r="S90" s="236">
        <f>Q90/R90</f>
        <v>0</v>
      </c>
    </row>
    <row r="91" spans="1:19" ht="45.75" thickBot="1" x14ac:dyDescent="0.3">
      <c r="A91" s="614"/>
      <c r="B91" s="616"/>
      <c r="C91" s="176">
        <v>2</v>
      </c>
      <c r="D91" s="118" t="s">
        <v>348</v>
      </c>
      <c r="E91" s="118" t="s">
        <v>59</v>
      </c>
      <c r="F91" s="118" t="s">
        <v>58</v>
      </c>
      <c r="G91" s="201">
        <v>77055</v>
      </c>
      <c r="H91" s="139">
        <f>$H$1</f>
        <v>829</v>
      </c>
      <c r="I91" s="213">
        <f>G91/H91</f>
        <v>92.949336550060309</v>
      </c>
      <c r="J91" s="202"/>
      <c r="K91" s="130">
        <f t="shared" si="73"/>
        <v>0</v>
      </c>
      <c r="L91" s="210" t="e">
        <f>J91/K91</f>
        <v>#DIV/0!</v>
      </c>
      <c r="M91" s="243" t="e">
        <f t="shared" si="61"/>
        <v>#DIV/0!</v>
      </c>
      <c r="N91" s="228">
        <v>58554</v>
      </c>
      <c r="O91" s="99">
        <f t="shared" si="66"/>
        <v>829</v>
      </c>
      <c r="P91" s="221">
        <f>N91/O91</f>
        <v>70.632086851628472</v>
      </c>
      <c r="Q91" s="233"/>
      <c r="R91" s="121">
        <f>$R$1</f>
        <v>829</v>
      </c>
      <c r="S91" s="242">
        <f>Q91/R91</f>
        <v>0</v>
      </c>
    </row>
    <row r="92" spans="1:19" x14ac:dyDescent="0.25">
      <c r="G92" s="138"/>
      <c r="H92" s="138"/>
      <c r="I92" s="138"/>
      <c r="J92" s="138"/>
      <c r="K92" s="138"/>
      <c r="L92" s="138"/>
      <c r="M92" s="138"/>
    </row>
    <row r="93" spans="1:19" x14ac:dyDescent="0.25">
      <c r="B93" t="s">
        <v>349</v>
      </c>
      <c r="G93" s="114"/>
      <c r="H93" s="138"/>
      <c r="I93" s="138"/>
      <c r="J93" s="138"/>
      <c r="K93" s="138"/>
      <c r="L93" s="138"/>
      <c r="M93" s="138"/>
      <c r="N93" s="114"/>
      <c r="Q93" s="114"/>
    </row>
    <row r="94" spans="1:19" x14ac:dyDescent="0.25">
      <c r="F94" t="s">
        <v>350</v>
      </c>
      <c r="G94" s="114"/>
      <c r="H94" s="114"/>
      <c r="I94" s="114"/>
      <c r="J94" s="114"/>
      <c r="K94" s="114"/>
      <c r="L94" s="114"/>
      <c r="M94" s="114"/>
      <c r="N94" s="114"/>
      <c r="O94" s="122"/>
      <c r="P94" s="122"/>
      <c r="Q94" s="114"/>
      <c r="R94" s="122"/>
      <c r="S94" s="122"/>
    </row>
    <row r="95" spans="1:19" x14ac:dyDescent="0.25">
      <c r="N95" s="124"/>
      <c r="O95" s="124"/>
      <c r="P95" s="124"/>
      <c r="Q95" s="124"/>
    </row>
    <row r="96" spans="1:19" x14ac:dyDescent="0.25">
      <c r="G96" s="123"/>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2:B2"/>
    <mergeCell ref="B3:B16"/>
    <mergeCell ref="A3:A16"/>
    <mergeCell ref="A18:A22"/>
    <mergeCell ref="B18:B22"/>
    <mergeCell ref="A45:A52"/>
    <mergeCell ref="B45:B52"/>
    <mergeCell ref="A54:A57"/>
    <mergeCell ref="B54:B57"/>
    <mergeCell ref="A24:A31"/>
    <mergeCell ref="B24:B31"/>
    <mergeCell ref="A33:A34"/>
    <mergeCell ref="B33:B34"/>
    <mergeCell ref="D11:D12"/>
    <mergeCell ref="D13:D14"/>
    <mergeCell ref="D24:D25"/>
    <mergeCell ref="D26:D27"/>
    <mergeCell ref="D15:D16"/>
    <mergeCell ref="D18:D20"/>
    <mergeCell ref="C11:C12"/>
    <mergeCell ref="C13:C14"/>
    <mergeCell ref="C24:C25"/>
    <mergeCell ref="C26:C27"/>
    <mergeCell ref="C15:C16"/>
    <mergeCell ref="C18:C20"/>
    <mergeCell ref="C21:C22"/>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39:C41"/>
    <mergeCell ref="D39:D41"/>
    <mergeCell ref="C42:C43"/>
    <mergeCell ref="D42:D43"/>
    <mergeCell ref="D21:D22"/>
    <mergeCell ref="C29:C31"/>
    <mergeCell ref="D29:D31"/>
    <mergeCell ref="D62:D63"/>
    <mergeCell ref="C64:C65"/>
    <mergeCell ref="D64:D65"/>
    <mergeCell ref="C46:C47"/>
    <mergeCell ref="D46:D47"/>
    <mergeCell ref="C59:C61"/>
    <mergeCell ref="D59:D61"/>
    <mergeCell ref="C48:C49"/>
    <mergeCell ref="D48:D49"/>
    <mergeCell ref="D55:D57"/>
    <mergeCell ref="C55:C57"/>
    <mergeCell ref="C62:C63"/>
    <mergeCell ref="D78:D79"/>
    <mergeCell ref="C66:C67"/>
    <mergeCell ref="D66:D67"/>
    <mergeCell ref="C68:C69"/>
    <mergeCell ref="D68:D69"/>
    <mergeCell ref="C72:C73"/>
    <mergeCell ref="D72:D73"/>
    <mergeCell ref="C78:C79"/>
  </mergeCells>
  <phoneticPr fontId="27" type="noConversion"/>
  <pageMargins left="0.7" right="0.7" top="0.75" bottom="0.32552083333333331" header="0.3" footer="0.3"/>
  <pageSetup paperSize="8" scale="64" fitToHeight="0" orientation="landscape" r:id="rId4"/>
  <rowBreaks count="4" manualBreakCount="4">
    <brk id="22" max="16383" man="1"/>
    <brk id="43" max="16383" man="1"/>
    <brk id="58" max="16383" man="1"/>
    <brk id="7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view="pageBreakPreview" topLeftCell="B4" zoomScale="60" zoomScaleNormal="100" workbookViewId="0">
      <selection activeCell="T56" sqref="T56"/>
    </sheetView>
  </sheetViews>
  <sheetFormatPr defaultColWidth="9.140625" defaultRowHeight="12.75" x14ac:dyDescent="0.25"/>
  <cols>
    <col min="1" max="1" width="8.5703125" style="60" customWidth="1"/>
    <col min="2" max="3" width="12.28515625" style="60" customWidth="1"/>
    <col min="4" max="4" width="6.42578125" style="60" customWidth="1"/>
    <col min="5" max="6" width="4.85546875" style="60" customWidth="1"/>
    <col min="7" max="7" width="6.5703125" style="60" customWidth="1"/>
    <col min="8" max="8" width="4.42578125" style="60" customWidth="1"/>
    <col min="9" max="9" width="6.5703125" style="60" customWidth="1"/>
    <col min="10" max="10" width="7.140625" style="60" customWidth="1"/>
    <col min="11" max="11" width="6.5703125" style="60" customWidth="1"/>
    <col min="12" max="12" width="6.85546875" style="60" customWidth="1"/>
    <col min="13" max="13" width="6.5703125" style="60" customWidth="1"/>
    <col min="14" max="14" width="6.7109375" style="60" customWidth="1"/>
    <col min="15" max="15" width="9.140625" style="60"/>
    <col min="16" max="16" width="2.85546875" style="60" customWidth="1"/>
    <col min="17" max="17" width="7.140625" style="60" customWidth="1"/>
    <col min="18" max="18" width="4.5703125" style="60" customWidth="1"/>
    <col min="19" max="244" width="9.140625" style="60"/>
    <col min="245" max="245" width="14.140625" style="60" bestFit="1" customWidth="1"/>
    <col min="246" max="16384" width="9.140625" style="60"/>
  </cols>
  <sheetData>
    <row r="1" spans="1:23" ht="18" customHeight="1" thickBot="1" x14ac:dyDescent="0.3">
      <c r="A1" s="712" t="s">
        <v>360</v>
      </c>
      <c r="B1" s="712"/>
      <c r="C1" s="712"/>
      <c r="D1" s="712"/>
      <c r="E1" s="712"/>
      <c r="F1" s="712"/>
      <c r="G1" s="712"/>
      <c r="H1" s="712"/>
      <c r="I1" s="712"/>
      <c r="J1" s="712"/>
      <c r="K1" s="712"/>
      <c r="L1" s="712"/>
      <c r="M1" s="712"/>
      <c r="N1" s="712"/>
    </row>
    <row r="2" spans="1:23" ht="26.25" customHeight="1" x14ac:dyDescent="0.25">
      <c r="A2" s="61"/>
      <c r="B2" s="61"/>
      <c r="C2" s="61"/>
      <c r="D2" s="61"/>
      <c r="E2" s="61"/>
      <c r="F2" s="61"/>
      <c r="G2" s="61"/>
      <c r="H2" s="61"/>
      <c r="I2" s="61"/>
      <c r="J2" s="61"/>
      <c r="K2" s="61"/>
      <c r="L2" s="61"/>
      <c r="M2" s="61"/>
      <c r="N2" s="61"/>
      <c r="O2" s="62"/>
      <c r="P2" s="62"/>
      <c r="Q2" s="62"/>
      <c r="R2" s="62"/>
      <c r="S2" s="62"/>
      <c r="T2" s="62"/>
      <c r="U2" s="62"/>
      <c r="V2" s="62"/>
      <c r="W2" s="62"/>
    </row>
    <row r="3" spans="1:23" s="62" customFormat="1" ht="51" customHeight="1" x14ac:dyDescent="0.25">
      <c r="A3" s="713" t="s">
        <v>276</v>
      </c>
      <c r="B3" s="714"/>
      <c r="C3" s="714"/>
      <c r="D3" s="715"/>
      <c r="E3" s="716"/>
      <c r="F3" s="717"/>
      <c r="G3" s="717"/>
      <c r="H3" s="718"/>
      <c r="I3" s="719" t="s">
        <v>364</v>
      </c>
      <c r="J3" s="719"/>
      <c r="K3" s="719"/>
      <c r="L3" s="719"/>
      <c r="M3" s="719"/>
      <c r="N3" s="719"/>
    </row>
    <row r="4" spans="1:23" s="62" customFormat="1" ht="12.75" customHeight="1" x14ac:dyDescent="0.25">
      <c r="A4" s="728" t="s">
        <v>277</v>
      </c>
      <c r="B4" s="729"/>
      <c r="C4" s="729"/>
      <c r="D4" s="730"/>
      <c r="E4" s="734"/>
      <c r="F4" s="735"/>
      <c r="G4" s="735"/>
      <c r="H4" s="735"/>
      <c r="I4" s="736" t="s">
        <v>365</v>
      </c>
      <c r="J4" s="737"/>
      <c r="K4" s="737"/>
      <c r="L4" s="738"/>
      <c r="M4" s="738"/>
      <c r="N4" s="739"/>
    </row>
    <row r="5" spans="1:23" s="62" customFormat="1" ht="21.75" customHeight="1" x14ac:dyDescent="0.25">
      <c r="A5" s="731"/>
      <c r="B5" s="732"/>
      <c r="C5" s="732"/>
      <c r="D5" s="733"/>
      <c r="E5" s="735"/>
      <c r="F5" s="735"/>
      <c r="G5" s="735"/>
      <c r="H5" s="735"/>
      <c r="I5" s="740"/>
      <c r="J5" s="741"/>
      <c r="K5" s="741"/>
      <c r="L5" s="741"/>
      <c r="M5" s="741"/>
      <c r="N5" s="742"/>
    </row>
    <row r="6" spans="1:23" s="62" customFormat="1" ht="21.75" customHeight="1" x14ac:dyDescent="0.25">
      <c r="A6" s="743" t="s">
        <v>278</v>
      </c>
      <c r="B6" s="744"/>
      <c r="C6" s="744"/>
      <c r="D6" s="745"/>
      <c r="E6" s="749"/>
      <c r="F6" s="749"/>
      <c r="G6" s="749"/>
      <c r="H6" s="750"/>
      <c r="I6" s="753" t="s">
        <v>279</v>
      </c>
      <c r="J6" s="753"/>
      <c r="K6" s="753"/>
      <c r="L6" s="753"/>
      <c r="M6" s="753"/>
      <c r="N6" s="753"/>
    </row>
    <row r="7" spans="1:23" s="62" customFormat="1" ht="27" customHeight="1" x14ac:dyDescent="0.25">
      <c r="A7" s="746"/>
      <c r="B7" s="747"/>
      <c r="C7" s="747"/>
      <c r="D7" s="748"/>
      <c r="E7" s="751"/>
      <c r="F7" s="751"/>
      <c r="G7" s="751"/>
      <c r="H7" s="752"/>
      <c r="I7" s="754">
        <v>2018</v>
      </c>
      <c r="J7" s="755"/>
      <c r="K7" s="756">
        <v>2019</v>
      </c>
      <c r="L7" s="756"/>
      <c r="M7" s="756">
        <v>2020</v>
      </c>
      <c r="N7" s="756"/>
    </row>
    <row r="8" spans="1:23" s="62" customFormat="1" ht="31.5" customHeight="1" x14ac:dyDescent="0.25">
      <c r="A8" s="720" t="s">
        <v>280</v>
      </c>
      <c r="B8" s="721"/>
      <c r="C8" s="721"/>
      <c r="D8" s="722"/>
      <c r="E8" s="723"/>
      <c r="F8" s="723"/>
      <c r="G8" s="723"/>
      <c r="H8" s="724"/>
      <c r="I8" s="725" t="s">
        <v>281</v>
      </c>
      <c r="J8" s="726"/>
      <c r="K8" s="727" t="s">
        <v>281</v>
      </c>
      <c r="L8" s="727"/>
      <c r="M8" s="727" t="s">
        <v>281</v>
      </c>
      <c r="N8" s="727"/>
    </row>
    <row r="9" spans="1:23" ht="38.25" customHeight="1" x14ac:dyDescent="0.25">
      <c r="A9" s="776" t="s">
        <v>282</v>
      </c>
      <c r="B9" s="777"/>
      <c r="C9" s="778" t="s">
        <v>322</v>
      </c>
      <c r="D9" s="779"/>
      <c r="E9" s="779"/>
      <c r="F9" s="779"/>
      <c r="G9" s="779"/>
      <c r="H9" s="779"/>
      <c r="I9" s="779"/>
      <c r="J9" s="779"/>
      <c r="K9" s="779"/>
      <c r="L9" s="779"/>
      <c r="M9" s="779"/>
      <c r="N9" s="780"/>
      <c r="R9" s="63"/>
    </row>
    <row r="10" spans="1:23" ht="19.5" customHeight="1" x14ac:dyDescent="0.25">
      <c r="A10" s="757" t="s">
        <v>283</v>
      </c>
      <c r="B10" s="758"/>
      <c r="C10" s="763" t="s">
        <v>367</v>
      </c>
      <c r="D10" s="764"/>
      <c r="E10" s="764"/>
      <c r="F10" s="764"/>
      <c r="G10" s="764"/>
      <c r="H10" s="764"/>
      <c r="I10" s="764"/>
      <c r="J10" s="764"/>
      <c r="K10" s="764"/>
      <c r="L10" s="764"/>
      <c r="M10" s="764"/>
      <c r="N10" s="765"/>
    </row>
    <row r="11" spans="1:23" ht="19.5" customHeight="1" x14ac:dyDescent="0.25">
      <c r="A11" s="759"/>
      <c r="B11" s="760"/>
      <c r="C11" s="766"/>
      <c r="D11" s="767"/>
      <c r="E11" s="767"/>
      <c r="F11" s="767"/>
      <c r="G11" s="767"/>
      <c r="H11" s="767"/>
      <c r="I11" s="767"/>
      <c r="J11" s="767"/>
      <c r="K11" s="767"/>
      <c r="L11" s="767"/>
      <c r="M11" s="767"/>
      <c r="N11" s="768"/>
    </row>
    <row r="12" spans="1:23" ht="22.5" customHeight="1" x14ac:dyDescent="0.25">
      <c r="A12" s="759"/>
      <c r="B12" s="760"/>
      <c r="C12" s="766"/>
      <c r="D12" s="767"/>
      <c r="E12" s="767"/>
      <c r="F12" s="767"/>
      <c r="G12" s="767"/>
      <c r="H12" s="767"/>
      <c r="I12" s="767"/>
      <c r="J12" s="767"/>
      <c r="K12" s="767"/>
      <c r="L12" s="767"/>
      <c r="M12" s="767"/>
      <c r="N12" s="768"/>
    </row>
    <row r="13" spans="1:23" ht="31.5" customHeight="1" x14ac:dyDescent="0.25">
      <c r="A13" s="759"/>
      <c r="B13" s="760"/>
      <c r="C13" s="766"/>
      <c r="D13" s="767"/>
      <c r="E13" s="767"/>
      <c r="F13" s="767"/>
      <c r="G13" s="767"/>
      <c r="H13" s="767"/>
      <c r="I13" s="767"/>
      <c r="J13" s="767"/>
      <c r="K13" s="767"/>
      <c r="L13" s="767"/>
      <c r="M13" s="767"/>
      <c r="N13" s="768"/>
    </row>
    <row r="14" spans="1:23" ht="18.75" hidden="1" customHeight="1" x14ac:dyDescent="0.25">
      <c r="A14" s="759"/>
      <c r="B14" s="760"/>
      <c r="C14" s="766"/>
      <c r="D14" s="767"/>
      <c r="E14" s="767"/>
      <c r="F14" s="767"/>
      <c r="G14" s="767"/>
      <c r="H14" s="767"/>
      <c r="I14" s="767"/>
      <c r="J14" s="767"/>
      <c r="K14" s="767"/>
      <c r="L14" s="767"/>
      <c r="M14" s="767"/>
      <c r="N14" s="768"/>
    </row>
    <row r="15" spans="1:23" ht="16.5" hidden="1" customHeight="1" x14ac:dyDescent="0.25">
      <c r="A15" s="759"/>
      <c r="B15" s="760"/>
      <c r="C15" s="766"/>
      <c r="D15" s="767"/>
      <c r="E15" s="767"/>
      <c r="F15" s="767"/>
      <c r="G15" s="767"/>
      <c r="H15" s="767"/>
      <c r="I15" s="767"/>
      <c r="J15" s="767"/>
      <c r="K15" s="767"/>
      <c r="L15" s="767"/>
      <c r="M15" s="767"/>
      <c r="N15" s="768"/>
    </row>
    <row r="16" spans="1:23" ht="23.25" hidden="1" customHeight="1" x14ac:dyDescent="0.25">
      <c r="A16" s="759"/>
      <c r="B16" s="760"/>
      <c r="C16" s="766"/>
      <c r="D16" s="767"/>
      <c r="E16" s="767"/>
      <c r="F16" s="767"/>
      <c r="G16" s="767"/>
      <c r="H16" s="767"/>
      <c r="I16" s="767"/>
      <c r="J16" s="767"/>
      <c r="K16" s="767"/>
      <c r="L16" s="767"/>
      <c r="M16" s="767"/>
      <c r="N16" s="768"/>
    </row>
    <row r="17" spans="1:166" ht="20.25" hidden="1" customHeight="1" x14ac:dyDescent="0.25">
      <c r="A17" s="759"/>
      <c r="B17" s="760"/>
      <c r="C17" s="766"/>
      <c r="D17" s="767"/>
      <c r="E17" s="767"/>
      <c r="F17" s="767"/>
      <c r="G17" s="767"/>
      <c r="H17" s="767"/>
      <c r="I17" s="767"/>
      <c r="J17" s="767"/>
      <c r="K17" s="767"/>
      <c r="L17" s="767"/>
      <c r="M17" s="767"/>
      <c r="N17" s="768"/>
    </row>
    <row r="18" spans="1:166" ht="13.5" hidden="1" customHeight="1" x14ac:dyDescent="0.25">
      <c r="A18" s="759"/>
      <c r="B18" s="760"/>
      <c r="C18" s="766"/>
      <c r="D18" s="767"/>
      <c r="E18" s="767"/>
      <c r="F18" s="767"/>
      <c r="G18" s="767"/>
      <c r="H18" s="767"/>
      <c r="I18" s="767"/>
      <c r="J18" s="767"/>
      <c r="K18" s="767"/>
      <c r="L18" s="767"/>
      <c r="M18" s="767"/>
      <c r="N18" s="768"/>
    </row>
    <row r="19" spans="1:166" ht="13.5" hidden="1" customHeight="1" x14ac:dyDescent="0.25">
      <c r="A19" s="759"/>
      <c r="B19" s="760"/>
      <c r="C19" s="766"/>
      <c r="D19" s="767"/>
      <c r="E19" s="767"/>
      <c r="F19" s="767"/>
      <c r="G19" s="767"/>
      <c r="H19" s="767"/>
      <c r="I19" s="767"/>
      <c r="J19" s="767"/>
      <c r="K19" s="767"/>
      <c r="L19" s="767"/>
      <c r="M19" s="767"/>
      <c r="N19" s="768"/>
    </row>
    <row r="20" spans="1:166" ht="13.5" customHeight="1" x14ac:dyDescent="0.25">
      <c r="A20" s="759"/>
      <c r="B20" s="760"/>
      <c r="C20" s="766"/>
      <c r="D20" s="767"/>
      <c r="E20" s="767"/>
      <c r="F20" s="767"/>
      <c r="G20" s="767"/>
      <c r="H20" s="767"/>
      <c r="I20" s="767"/>
      <c r="J20" s="767"/>
      <c r="K20" s="767"/>
      <c r="L20" s="767"/>
      <c r="M20" s="767"/>
      <c r="N20" s="768"/>
    </row>
    <row r="21" spans="1:166" ht="13.5" customHeight="1" x14ac:dyDescent="0.25">
      <c r="A21" s="759"/>
      <c r="B21" s="760"/>
      <c r="C21" s="766"/>
      <c r="D21" s="767"/>
      <c r="E21" s="767"/>
      <c r="F21" s="767"/>
      <c r="G21" s="767"/>
      <c r="H21" s="767"/>
      <c r="I21" s="767"/>
      <c r="J21" s="767"/>
      <c r="K21" s="767"/>
      <c r="L21" s="767"/>
      <c r="M21" s="767"/>
      <c r="N21" s="768"/>
    </row>
    <row r="22" spans="1:166" ht="45" customHeight="1" x14ac:dyDescent="0.25">
      <c r="A22" s="761"/>
      <c r="B22" s="762"/>
      <c r="C22" s="769"/>
      <c r="D22" s="770"/>
      <c r="E22" s="770"/>
      <c r="F22" s="770"/>
      <c r="G22" s="770"/>
      <c r="H22" s="770"/>
      <c r="I22" s="770"/>
      <c r="J22" s="770"/>
      <c r="K22" s="770"/>
      <c r="L22" s="770"/>
      <c r="M22" s="770"/>
      <c r="N22" s="771"/>
    </row>
    <row r="23" spans="1:166" ht="18.75" customHeight="1" x14ac:dyDescent="0.25">
      <c r="A23" s="686" t="s">
        <v>284</v>
      </c>
      <c r="B23" s="772"/>
      <c r="C23" s="772"/>
      <c r="D23" s="772"/>
      <c r="E23" s="772"/>
      <c r="F23" s="772"/>
      <c r="G23" s="772"/>
      <c r="H23" s="772"/>
      <c r="I23" s="772"/>
      <c r="J23" s="772"/>
      <c r="K23" s="772"/>
      <c r="L23" s="772"/>
      <c r="M23" s="772"/>
      <c r="N23" s="687"/>
      <c r="R23" s="64"/>
      <c r="S23" s="64"/>
      <c r="T23" s="64"/>
      <c r="U23" s="64"/>
      <c r="V23" s="64"/>
      <c r="W23" s="64"/>
      <c r="X23" s="64"/>
      <c r="Y23" s="64"/>
      <c r="Z23" s="64"/>
      <c r="AA23" s="64"/>
      <c r="AB23" s="64"/>
      <c r="AC23" s="64"/>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row>
    <row r="24" spans="1:166" ht="42" customHeight="1" x14ac:dyDescent="0.25">
      <c r="A24" s="66">
        <v>1</v>
      </c>
      <c r="B24" s="708" t="s">
        <v>323</v>
      </c>
      <c r="C24" s="709"/>
      <c r="D24" s="709"/>
      <c r="E24" s="709"/>
      <c r="F24" s="709"/>
      <c r="G24" s="710"/>
      <c r="H24" s="66">
        <v>6</v>
      </c>
      <c r="I24" s="773" t="s">
        <v>324</v>
      </c>
      <c r="J24" s="774"/>
      <c r="K24" s="774"/>
      <c r="L24" s="774"/>
      <c r="M24" s="774"/>
      <c r="N24" s="775"/>
      <c r="R24" s="64"/>
      <c r="S24" s="64"/>
      <c r="T24" s="64"/>
      <c r="U24" s="64"/>
      <c r="V24" s="64"/>
      <c r="W24" s="64"/>
      <c r="X24" s="64"/>
      <c r="Y24" s="64"/>
      <c r="Z24" s="64"/>
      <c r="AA24" s="64"/>
      <c r="AB24" s="64"/>
      <c r="AC24" s="64"/>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row>
    <row r="25" spans="1:166" ht="40.5" customHeight="1" x14ac:dyDescent="0.25">
      <c r="A25" s="66">
        <v>2</v>
      </c>
      <c r="B25" s="708" t="s">
        <v>325</v>
      </c>
      <c r="C25" s="709"/>
      <c r="D25" s="709"/>
      <c r="E25" s="709"/>
      <c r="F25" s="709"/>
      <c r="G25" s="710"/>
      <c r="H25" s="66">
        <v>7</v>
      </c>
      <c r="I25" s="708" t="s">
        <v>326</v>
      </c>
      <c r="J25" s="709"/>
      <c r="K25" s="709"/>
      <c r="L25" s="709"/>
      <c r="M25" s="709"/>
      <c r="N25" s="710"/>
      <c r="R25" s="64"/>
      <c r="S25" s="64"/>
      <c r="T25" s="64"/>
      <c r="U25" s="64"/>
      <c r="V25" s="64"/>
      <c r="W25" s="64"/>
      <c r="X25" s="64"/>
      <c r="Y25" s="64"/>
      <c r="Z25" s="64"/>
      <c r="AA25" s="64"/>
      <c r="AB25" s="64"/>
      <c r="AC25" s="64"/>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row>
    <row r="26" spans="1:166" ht="38.25" customHeight="1" x14ac:dyDescent="0.25">
      <c r="A26" s="66">
        <v>3</v>
      </c>
      <c r="B26" s="708" t="s">
        <v>327</v>
      </c>
      <c r="C26" s="709"/>
      <c r="D26" s="709"/>
      <c r="E26" s="709"/>
      <c r="F26" s="709"/>
      <c r="G26" s="710"/>
      <c r="H26" s="66">
        <v>8</v>
      </c>
      <c r="I26" s="708" t="s">
        <v>373</v>
      </c>
      <c r="J26" s="709"/>
      <c r="K26" s="709"/>
      <c r="L26" s="709"/>
      <c r="M26" s="709"/>
      <c r="N26" s="710"/>
      <c r="R26" s="64"/>
      <c r="S26" s="64"/>
      <c r="T26" s="64"/>
      <c r="U26" s="64"/>
      <c r="V26" s="64"/>
      <c r="W26" s="64"/>
      <c r="X26" s="64"/>
      <c r="Y26" s="64"/>
      <c r="Z26" s="64"/>
      <c r="AA26" s="64"/>
      <c r="AB26" s="64"/>
      <c r="AC26" s="64"/>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row>
    <row r="27" spans="1:166" ht="33.75" customHeight="1" x14ac:dyDescent="0.25">
      <c r="A27" s="66">
        <v>4</v>
      </c>
      <c r="B27" s="708" t="s">
        <v>375</v>
      </c>
      <c r="C27" s="709"/>
      <c r="D27" s="709"/>
      <c r="E27" s="709"/>
      <c r="F27" s="709"/>
      <c r="G27" s="710"/>
      <c r="H27" s="66">
        <v>9</v>
      </c>
      <c r="I27" s="708" t="s">
        <v>374</v>
      </c>
      <c r="J27" s="709"/>
      <c r="K27" s="709"/>
      <c r="L27" s="709"/>
      <c r="M27" s="709"/>
      <c r="N27" s="710"/>
    </row>
    <row r="28" spans="1:166" ht="43.5" customHeight="1" x14ac:dyDescent="0.25">
      <c r="A28" s="66">
        <v>5</v>
      </c>
      <c r="B28" s="708" t="s">
        <v>368</v>
      </c>
      <c r="C28" s="709"/>
      <c r="D28" s="709"/>
      <c r="E28" s="709"/>
      <c r="F28" s="709"/>
      <c r="G28" s="710"/>
      <c r="H28" s="66">
        <v>10</v>
      </c>
      <c r="I28" s="711"/>
      <c r="J28" s="711"/>
      <c r="K28" s="711"/>
      <c r="L28" s="711"/>
      <c r="M28" s="711"/>
      <c r="N28" s="711"/>
    </row>
    <row r="29" spans="1:166" ht="15" x14ac:dyDescent="0.25">
      <c r="A29" s="704" t="s">
        <v>285</v>
      </c>
      <c r="B29" s="705"/>
      <c r="C29" s="705"/>
      <c r="D29" s="705"/>
      <c r="E29" s="705"/>
      <c r="F29" s="705"/>
      <c r="G29" s="705"/>
      <c r="H29" s="705"/>
      <c r="I29" s="705"/>
      <c r="J29" s="705"/>
      <c r="K29" s="705"/>
      <c r="L29" s="705"/>
      <c r="M29" s="705"/>
      <c r="N29" s="705"/>
      <c r="O29" s="706"/>
      <c r="P29" s="706"/>
      <c r="Q29" s="706"/>
      <c r="R29" s="707"/>
    </row>
    <row r="30" spans="1:166" ht="27.75" customHeight="1" x14ac:dyDescent="0.25">
      <c r="A30" s="683" t="s">
        <v>286</v>
      </c>
      <c r="B30" s="684"/>
      <c r="C30" s="684"/>
      <c r="D30" s="684"/>
      <c r="E30" s="684"/>
      <c r="F30" s="684"/>
      <c r="G30" s="684"/>
      <c r="H30" s="685"/>
      <c r="I30" s="686" t="s">
        <v>391</v>
      </c>
      <c r="J30" s="687"/>
      <c r="K30" s="688" t="s">
        <v>392</v>
      </c>
      <c r="L30" s="688"/>
      <c r="M30" s="689" t="s">
        <v>287</v>
      </c>
      <c r="N30" s="689"/>
      <c r="O30" s="689">
        <v>2019</v>
      </c>
      <c r="P30" s="689"/>
      <c r="Q30" s="689">
        <v>2020</v>
      </c>
      <c r="R30" s="689"/>
    </row>
    <row r="31" spans="1:166" x14ac:dyDescent="0.25">
      <c r="A31" s="690" t="s">
        <v>328</v>
      </c>
      <c r="B31" s="691"/>
      <c r="C31" s="691"/>
      <c r="D31" s="691"/>
      <c r="E31" s="691"/>
      <c r="F31" s="691"/>
      <c r="G31" s="691"/>
      <c r="H31" s="692"/>
      <c r="I31" s="671">
        <v>4</v>
      </c>
      <c r="J31" s="671"/>
      <c r="K31" s="682"/>
      <c r="L31" s="682"/>
      <c r="M31" s="672"/>
      <c r="N31" s="672"/>
      <c r="O31" s="671"/>
      <c r="P31" s="671"/>
      <c r="Q31" s="672"/>
      <c r="R31" s="672"/>
    </row>
    <row r="32" spans="1:166" x14ac:dyDescent="0.25">
      <c r="A32" s="690" t="s">
        <v>329</v>
      </c>
      <c r="B32" s="691"/>
      <c r="C32" s="691"/>
      <c r="D32" s="691"/>
      <c r="E32" s="691"/>
      <c r="F32" s="691"/>
      <c r="G32" s="691"/>
      <c r="H32" s="692"/>
      <c r="I32" s="671" t="s">
        <v>330</v>
      </c>
      <c r="J32" s="671"/>
      <c r="K32" s="671"/>
      <c r="L32" s="671"/>
      <c r="M32" s="672"/>
      <c r="N32" s="672"/>
      <c r="O32" s="671" t="s">
        <v>330</v>
      </c>
      <c r="P32" s="671"/>
      <c r="Q32" s="671" t="s">
        <v>330</v>
      </c>
      <c r="R32" s="671"/>
    </row>
    <row r="33" spans="1:18" x14ac:dyDescent="0.25">
      <c r="A33" s="690" t="s">
        <v>331</v>
      </c>
      <c r="B33" s="691"/>
      <c r="C33" s="691"/>
      <c r="D33" s="691"/>
      <c r="E33" s="691"/>
      <c r="F33" s="691"/>
      <c r="G33" s="691"/>
      <c r="H33" s="692"/>
      <c r="I33" s="680">
        <v>1</v>
      </c>
      <c r="J33" s="671"/>
      <c r="K33" s="680"/>
      <c r="L33" s="671"/>
      <c r="M33" s="672"/>
      <c r="N33" s="672"/>
      <c r="O33" s="680">
        <v>1</v>
      </c>
      <c r="P33" s="671"/>
      <c r="Q33" s="680">
        <v>1</v>
      </c>
      <c r="R33" s="671"/>
    </row>
    <row r="34" spans="1:18" ht="37.5" customHeight="1" x14ac:dyDescent="0.25">
      <c r="A34" s="690" t="s">
        <v>372</v>
      </c>
      <c r="B34" s="691"/>
      <c r="C34" s="691"/>
      <c r="D34" s="691"/>
      <c r="E34" s="691"/>
      <c r="F34" s="691"/>
      <c r="G34" s="691"/>
      <c r="H34" s="692"/>
      <c r="I34" s="696">
        <v>1</v>
      </c>
      <c r="J34" s="697"/>
      <c r="K34" s="696"/>
      <c r="L34" s="697"/>
      <c r="M34" s="698"/>
      <c r="N34" s="699"/>
      <c r="O34" s="702">
        <v>1</v>
      </c>
      <c r="P34" s="703"/>
      <c r="Q34" s="698">
        <v>1</v>
      </c>
      <c r="R34" s="699"/>
    </row>
    <row r="35" spans="1:18" ht="39" customHeight="1" x14ac:dyDescent="0.25">
      <c r="A35" s="690" t="s">
        <v>333</v>
      </c>
      <c r="B35" s="691"/>
      <c r="C35" s="691"/>
      <c r="D35" s="691"/>
      <c r="E35" s="691"/>
      <c r="F35" s="691"/>
      <c r="G35" s="691"/>
      <c r="H35" s="692"/>
      <c r="I35" s="671" t="s">
        <v>334</v>
      </c>
      <c r="J35" s="671"/>
      <c r="K35" s="671"/>
      <c r="L35" s="671"/>
      <c r="M35" s="672"/>
      <c r="N35" s="672"/>
      <c r="O35" s="671" t="s">
        <v>334</v>
      </c>
      <c r="P35" s="671"/>
      <c r="Q35" s="671" t="s">
        <v>334</v>
      </c>
      <c r="R35" s="671"/>
    </row>
    <row r="36" spans="1:18" ht="24.75" customHeight="1" x14ac:dyDescent="0.25">
      <c r="A36" s="683" t="s">
        <v>288</v>
      </c>
      <c r="B36" s="684"/>
      <c r="C36" s="684"/>
      <c r="D36" s="684"/>
      <c r="E36" s="684"/>
      <c r="F36" s="684"/>
      <c r="G36" s="684"/>
      <c r="H36" s="685"/>
      <c r="I36" s="686" t="s">
        <v>391</v>
      </c>
      <c r="J36" s="687"/>
      <c r="K36" s="688" t="s">
        <v>392</v>
      </c>
      <c r="L36" s="688"/>
      <c r="M36" s="689" t="s">
        <v>287</v>
      </c>
      <c r="N36" s="689"/>
      <c r="O36" s="689">
        <v>2019</v>
      </c>
      <c r="P36" s="689"/>
      <c r="Q36" s="689">
        <v>2020</v>
      </c>
      <c r="R36" s="689"/>
    </row>
    <row r="37" spans="1:18" ht="15.75" customHeight="1" x14ac:dyDescent="0.25">
      <c r="A37" s="690" t="s">
        <v>369</v>
      </c>
      <c r="B37" s="691"/>
      <c r="C37" s="691"/>
      <c r="D37" s="691"/>
      <c r="E37" s="691"/>
      <c r="F37" s="691"/>
      <c r="G37" s="691"/>
      <c r="H37" s="692"/>
      <c r="I37" s="700">
        <v>42400</v>
      </c>
      <c r="J37" s="671"/>
      <c r="K37" s="700"/>
      <c r="L37" s="671"/>
      <c r="M37" s="672"/>
      <c r="N37" s="672"/>
      <c r="O37" s="700">
        <v>42400</v>
      </c>
      <c r="P37" s="671"/>
      <c r="Q37" s="700">
        <v>42400</v>
      </c>
      <c r="R37" s="671"/>
    </row>
    <row r="38" spans="1:18" ht="20.25" customHeight="1" x14ac:dyDescent="0.25">
      <c r="A38" s="690" t="s">
        <v>325</v>
      </c>
      <c r="B38" s="691"/>
      <c r="C38" s="691"/>
      <c r="D38" s="691"/>
      <c r="E38" s="691"/>
      <c r="F38" s="691"/>
      <c r="G38" s="691"/>
      <c r="H38" s="692"/>
      <c r="I38" s="700">
        <v>42855</v>
      </c>
      <c r="J38" s="671"/>
      <c r="K38" s="700"/>
      <c r="L38" s="671"/>
      <c r="M38" s="672"/>
      <c r="N38" s="672"/>
      <c r="O38" s="700">
        <v>42400</v>
      </c>
      <c r="P38" s="671"/>
      <c r="Q38" s="700">
        <v>42400</v>
      </c>
      <c r="R38" s="671"/>
    </row>
    <row r="39" spans="1:18" ht="26.25" customHeight="1" x14ac:dyDescent="0.25">
      <c r="A39" s="690" t="s">
        <v>370</v>
      </c>
      <c r="B39" s="691"/>
      <c r="C39" s="691"/>
      <c r="D39" s="691"/>
      <c r="E39" s="691"/>
      <c r="F39" s="691"/>
      <c r="G39" s="691"/>
      <c r="H39" s="692"/>
      <c r="I39" s="700">
        <v>42719</v>
      </c>
      <c r="J39" s="671"/>
      <c r="K39" s="700"/>
      <c r="L39" s="671"/>
      <c r="M39" s="672"/>
      <c r="N39" s="672"/>
      <c r="O39" s="700">
        <v>42719</v>
      </c>
      <c r="P39" s="671"/>
      <c r="Q39" s="700">
        <v>42719</v>
      </c>
      <c r="R39" s="671"/>
    </row>
    <row r="40" spans="1:18" x14ac:dyDescent="0.25">
      <c r="A40" s="690" t="s">
        <v>371</v>
      </c>
      <c r="B40" s="691"/>
      <c r="C40" s="691"/>
      <c r="D40" s="691"/>
      <c r="E40" s="691"/>
      <c r="F40" s="691"/>
      <c r="G40" s="691"/>
      <c r="H40" s="692"/>
      <c r="I40" s="700">
        <v>42735</v>
      </c>
      <c r="J40" s="671"/>
      <c r="K40" s="700"/>
      <c r="L40" s="671"/>
      <c r="M40" s="672"/>
      <c r="N40" s="672"/>
      <c r="O40" s="700">
        <v>42735</v>
      </c>
      <c r="P40" s="671"/>
      <c r="Q40" s="700">
        <v>42735</v>
      </c>
      <c r="R40" s="671"/>
    </row>
    <row r="41" spans="1:18" ht="24.75" customHeight="1" x14ac:dyDescent="0.25">
      <c r="A41" s="690" t="s">
        <v>363</v>
      </c>
      <c r="B41" s="691"/>
      <c r="C41" s="691"/>
      <c r="D41" s="691"/>
      <c r="E41" s="691"/>
      <c r="F41" s="691"/>
      <c r="G41" s="691"/>
      <c r="H41" s="692"/>
      <c r="I41" s="701" t="s">
        <v>332</v>
      </c>
      <c r="J41" s="672"/>
      <c r="K41" s="701"/>
      <c r="L41" s="672"/>
      <c r="M41" s="672"/>
      <c r="N41" s="672"/>
      <c r="O41" s="701"/>
      <c r="P41" s="672"/>
      <c r="Q41" s="701"/>
      <c r="R41" s="672"/>
    </row>
    <row r="42" spans="1:18" ht="21.75" customHeight="1" x14ac:dyDescent="0.25">
      <c r="A42" s="690"/>
      <c r="B42" s="691"/>
      <c r="C42" s="691"/>
      <c r="D42" s="691"/>
      <c r="E42" s="691"/>
      <c r="F42" s="691"/>
      <c r="G42" s="691"/>
      <c r="H42" s="692"/>
      <c r="I42" s="700"/>
      <c r="J42" s="671"/>
      <c r="K42" s="700"/>
      <c r="L42" s="671"/>
      <c r="M42" s="672"/>
      <c r="N42" s="672"/>
      <c r="O42" s="700"/>
      <c r="P42" s="671"/>
      <c r="Q42" s="700"/>
      <c r="R42" s="671"/>
    </row>
    <row r="43" spans="1:18" ht="24.75" customHeight="1" x14ac:dyDescent="0.25">
      <c r="A43" s="683" t="s">
        <v>289</v>
      </c>
      <c r="B43" s="684"/>
      <c r="C43" s="684"/>
      <c r="D43" s="684"/>
      <c r="E43" s="684"/>
      <c r="F43" s="684"/>
      <c r="G43" s="684"/>
      <c r="H43" s="685"/>
      <c r="I43" s="686" t="s">
        <v>391</v>
      </c>
      <c r="J43" s="687"/>
      <c r="K43" s="688" t="s">
        <v>392</v>
      </c>
      <c r="L43" s="688"/>
      <c r="M43" s="689" t="s">
        <v>287</v>
      </c>
      <c r="N43" s="689"/>
      <c r="O43" s="689">
        <v>2019</v>
      </c>
      <c r="P43" s="689"/>
      <c r="Q43" s="689">
        <v>2020</v>
      </c>
      <c r="R43" s="689"/>
    </row>
    <row r="44" spans="1:18" ht="29.25" customHeight="1" x14ac:dyDescent="0.25">
      <c r="A44" s="690" t="s">
        <v>335</v>
      </c>
      <c r="B44" s="691"/>
      <c r="C44" s="691"/>
      <c r="D44" s="691"/>
      <c r="E44" s="691"/>
      <c r="F44" s="691"/>
      <c r="G44" s="691"/>
      <c r="H44" s="692"/>
      <c r="I44" s="694" t="s">
        <v>336</v>
      </c>
      <c r="J44" s="695"/>
      <c r="K44" s="696"/>
      <c r="L44" s="697"/>
      <c r="M44" s="698"/>
      <c r="N44" s="699"/>
      <c r="O44" s="694" t="s">
        <v>336</v>
      </c>
      <c r="P44" s="695"/>
      <c r="Q44" s="694" t="s">
        <v>336</v>
      </c>
      <c r="R44" s="695"/>
    </row>
    <row r="45" spans="1:18" ht="0.75" customHeight="1" x14ac:dyDescent="0.25">
      <c r="A45" s="690"/>
      <c r="B45" s="691"/>
      <c r="C45" s="691"/>
      <c r="D45" s="691"/>
      <c r="E45" s="691"/>
      <c r="F45" s="691"/>
      <c r="G45" s="691"/>
      <c r="H45" s="692"/>
      <c r="I45" s="693"/>
      <c r="J45" s="693"/>
      <c r="K45" s="682"/>
      <c r="L45" s="682"/>
      <c r="M45" s="672"/>
      <c r="N45" s="672"/>
      <c r="O45" s="671"/>
      <c r="P45" s="671"/>
      <c r="Q45" s="672"/>
      <c r="R45" s="672"/>
    </row>
    <row r="46" spans="1:18" hidden="1" x14ac:dyDescent="0.25">
      <c r="A46" s="690"/>
      <c r="B46" s="691"/>
      <c r="C46" s="691"/>
      <c r="D46" s="691"/>
      <c r="E46" s="691"/>
      <c r="F46" s="691"/>
      <c r="G46" s="691"/>
      <c r="H46" s="692"/>
      <c r="I46" s="671"/>
      <c r="J46" s="671"/>
      <c r="K46" s="682"/>
      <c r="L46" s="682"/>
      <c r="M46" s="672"/>
      <c r="N46" s="672"/>
      <c r="O46" s="671"/>
      <c r="P46" s="671"/>
      <c r="Q46" s="672"/>
      <c r="R46" s="672"/>
    </row>
    <row r="47" spans="1:18" hidden="1" x14ac:dyDescent="0.25">
      <c r="A47" s="690"/>
      <c r="B47" s="691"/>
      <c r="C47" s="691"/>
      <c r="D47" s="691"/>
      <c r="E47" s="691"/>
      <c r="F47" s="691"/>
      <c r="G47" s="691"/>
      <c r="H47" s="692"/>
      <c r="I47" s="671"/>
      <c r="J47" s="671"/>
      <c r="K47" s="682"/>
      <c r="L47" s="682"/>
      <c r="M47" s="672"/>
      <c r="N47" s="672"/>
      <c r="O47" s="671"/>
      <c r="P47" s="671"/>
      <c r="Q47" s="672"/>
      <c r="R47" s="672"/>
    </row>
    <row r="48" spans="1:18" ht="39" customHeight="1" x14ac:dyDescent="0.25">
      <c r="A48" s="683" t="s">
        <v>290</v>
      </c>
      <c r="B48" s="684"/>
      <c r="C48" s="684"/>
      <c r="D48" s="684"/>
      <c r="E48" s="684"/>
      <c r="F48" s="684"/>
      <c r="G48" s="684"/>
      <c r="H48" s="685"/>
      <c r="I48" s="686" t="s">
        <v>391</v>
      </c>
      <c r="J48" s="687"/>
      <c r="K48" s="688" t="s">
        <v>392</v>
      </c>
      <c r="L48" s="688"/>
      <c r="M48" s="689" t="s">
        <v>287</v>
      </c>
      <c r="N48" s="689"/>
      <c r="O48" s="689">
        <v>2019</v>
      </c>
      <c r="P48" s="689"/>
      <c r="Q48" s="689">
        <v>2020</v>
      </c>
      <c r="R48" s="689"/>
    </row>
    <row r="49" spans="1:18" x14ac:dyDescent="0.25">
      <c r="A49" s="677" t="s">
        <v>337</v>
      </c>
      <c r="B49" s="678"/>
      <c r="C49" s="678"/>
      <c r="D49" s="678"/>
      <c r="E49" s="678"/>
      <c r="F49" s="678"/>
      <c r="G49" s="678"/>
      <c r="H49" s="679"/>
      <c r="I49" s="671">
        <v>0</v>
      </c>
      <c r="J49" s="671"/>
      <c r="K49" s="671"/>
      <c r="L49" s="671"/>
      <c r="M49" s="672"/>
      <c r="N49" s="672"/>
      <c r="O49" s="671">
        <v>0</v>
      </c>
      <c r="P49" s="671"/>
      <c r="Q49" s="672">
        <v>0</v>
      </c>
      <c r="R49" s="672"/>
    </row>
    <row r="50" spans="1:18" x14ac:dyDescent="0.25">
      <c r="A50" s="677" t="s">
        <v>376</v>
      </c>
      <c r="B50" s="678"/>
      <c r="C50" s="678"/>
      <c r="D50" s="678"/>
      <c r="E50" s="678"/>
      <c r="F50" s="678"/>
      <c r="G50" s="678"/>
      <c r="H50" s="679"/>
      <c r="I50" s="671">
        <v>0</v>
      </c>
      <c r="J50" s="671"/>
      <c r="K50" s="671"/>
      <c r="L50" s="671"/>
      <c r="M50" s="672"/>
      <c r="N50" s="672"/>
      <c r="O50" s="671">
        <v>0</v>
      </c>
      <c r="P50" s="671"/>
      <c r="Q50" s="672">
        <v>0</v>
      </c>
      <c r="R50" s="672"/>
    </row>
    <row r="51" spans="1:18" x14ac:dyDescent="0.25">
      <c r="A51" s="677" t="s">
        <v>338</v>
      </c>
      <c r="B51" s="678"/>
      <c r="C51" s="678"/>
      <c r="D51" s="678"/>
      <c r="E51" s="678"/>
      <c r="F51" s="678"/>
      <c r="G51" s="678"/>
      <c r="H51" s="679"/>
      <c r="I51" s="680">
        <v>0.8</v>
      </c>
      <c r="J51" s="671"/>
      <c r="K51" s="680"/>
      <c r="L51" s="671"/>
      <c r="M51" s="672"/>
      <c r="N51" s="672"/>
      <c r="O51" s="680">
        <v>0.85</v>
      </c>
      <c r="P51" s="671"/>
      <c r="Q51" s="681">
        <v>0.9</v>
      </c>
      <c r="R51" s="672"/>
    </row>
    <row r="52" spans="1:18" hidden="1" x14ac:dyDescent="0.25">
      <c r="A52" s="677"/>
      <c r="B52" s="678"/>
      <c r="C52" s="678"/>
      <c r="D52" s="678"/>
      <c r="E52" s="678"/>
      <c r="F52" s="678"/>
      <c r="G52" s="678"/>
      <c r="H52" s="679"/>
      <c r="I52" s="671"/>
      <c r="J52" s="671"/>
      <c r="K52" s="671"/>
      <c r="L52" s="671"/>
      <c r="M52" s="672"/>
      <c r="N52" s="672"/>
      <c r="O52" s="671"/>
      <c r="P52" s="671"/>
      <c r="Q52" s="672"/>
      <c r="R52" s="672"/>
    </row>
    <row r="53" spans="1:18" hidden="1" x14ac:dyDescent="0.25">
      <c r="A53" s="677"/>
      <c r="B53" s="678"/>
      <c r="C53" s="678"/>
      <c r="D53" s="678"/>
      <c r="E53" s="678"/>
      <c r="F53" s="678"/>
      <c r="G53" s="678"/>
      <c r="H53" s="679"/>
      <c r="I53" s="671"/>
      <c r="J53" s="671"/>
      <c r="K53" s="671"/>
      <c r="L53" s="671"/>
      <c r="M53" s="672"/>
      <c r="N53" s="672"/>
      <c r="O53" s="671"/>
      <c r="P53" s="671"/>
      <c r="Q53" s="672"/>
      <c r="R53" s="672"/>
    </row>
    <row r="55" spans="1:18" x14ac:dyDescent="0.25">
      <c r="A55" s="673" t="s">
        <v>291</v>
      </c>
      <c r="B55" s="674"/>
      <c r="C55" s="674"/>
      <c r="D55" s="674"/>
      <c r="E55" s="674"/>
      <c r="F55" s="674"/>
      <c r="G55" s="674"/>
      <c r="H55" s="674"/>
      <c r="I55" s="674"/>
      <c r="J55" s="674"/>
      <c r="K55" s="674"/>
      <c r="L55" s="674"/>
      <c r="M55" s="674"/>
      <c r="N55" s="675"/>
    </row>
    <row r="56" spans="1:18" ht="44.25" customHeight="1" x14ac:dyDescent="0.25">
      <c r="A56" s="676" t="s">
        <v>292</v>
      </c>
      <c r="B56" s="676"/>
      <c r="C56" s="67" t="s">
        <v>293</v>
      </c>
      <c r="D56" s="67" t="s">
        <v>294</v>
      </c>
      <c r="E56" s="67" t="s">
        <v>295</v>
      </c>
      <c r="F56" s="67" t="s">
        <v>296</v>
      </c>
      <c r="G56" s="67" t="s">
        <v>297</v>
      </c>
      <c r="H56" s="67" t="s">
        <v>298</v>
      </c>
      <c r="I56" s="67" t="s">
        <v>299</v>
      </c>
      <c r="J56" s="67" t="s">
        <v>300</v>
      </c>
      <c r="K56" s="67" t="s">
        <v>301</v>
      </c>
      <c r="L56" s="67" t="s">
        <v>302</v>
      </c>
      <c r="M56" s="67" t="s">
        <v>303</v>
      </c>
      <c r="N56" s="67" t="s">
        <v>304</v>
      </c>
    </row>
    <row r="57" spans="1:18" ht="12" customHeight="1" x14ac:dyDescent="0.25">
      <c r="A57" s="662">
        <v>1</v>
      </c>
      <c r="B57" s="663"/>
      <c r="C57" s="68" t="s">
        <v>339</v>
      </c>
      <c r="D57" s="68"/>
      <c r="E57" s="68"/>
      <c r="F57" s="69"/>
      <c r="G57" s="69"/>
      <c r="H57" s="69"/>
      <c r="I57" s="69"/>
      <c r="J57" s="69"/>
      <c r="K57" s="69"/>
      <c r="L57" s="68"/>
      <c r="M57" s="68"/>
      <c r="N57" s="68"/>
    </row>
    <row r="58" spans="1:18" ht="12" customHeight="1" thickBot="1" x14ac:dyDescent="0.3">
      <c r="A58" s="664"/>
      <c r="B58" s="665"/>
      <c r="C58" s="71"/>
      <c r="D58" s="71"/>
      <c r="E58" s="71"/>
      <c r="F58" s="72"/>
      <c r="G58" s="72"/>
      <c r="H58" s="72"/>
      <c r="I58" s="72"/>
      <c r="J58" s="72"/>
      <c r="K58" s="73"/>
      <c r="L58" s="72"/>
      <c r="M58" s="72"/>
      <c r="N58" s="71"/>
    </row>
    <row r="59" spans="1:18" ht="12" customHeight="1" x14ac:dyDescent="0.25">
      <c r="A59" s="662">
        <v>2</v>
      </c>
      <c r="B59" s="663"/>
      <c r="C59" s="68"/>
      <c r="D59" s="154" t="s">
        <v>339</v>
      </c>
      <c r="E59" s="68"/>
      <c r="F59" s="69"/>
      <c r="G59" s="69"/>
      <c r="H59" s="69"/>
      <c r="I59" s="69"/>
      <c r="J59" s="69"/>
      <c r="K59" s="69"/>
      <c r="L59" s="70"/>
      <c r="M59" s="69"/>
      <c r="N59" s="68"/>
    </row>
    <row r="60" spans="1:18" ht="12" customHeight="1" thickBot="1" x14ac:dyDescent="0.3">
      <c r="A60" s="664"/>
      <c r="B60" s="665"/>
      <c r="C60" s="71"/>
      <c r="D60" s="71"/>
      <c r="E60" s="71"/>
      <c r="F60" s="72"/>
      <c r="G60" s="72"/>
      <c r="H60" s="72"/>
      <c r="I60" s="72"/>
      <c r="J60" s="72"/>
      <c r="K60" s="73"/>
      <c r="L60" s="73"/>
      <c r="M60" s="73"/>
      <c r="N60" s="71"/>
    </row>
    <row r="61" spans="1:18" ht="12" customHeight="1" x14ac:dyDescent="0.25">
      <c r="A61" s="662">
        <v>3</v>
      </c>
      <c r="B61" s="663"/>
      <c r="C61" s="68" t="s">
        <v>339</v>
      </c>
      <c r="D61" s="68" t="s">
        <v>339</v>
      </c>
      <c r="E61" s="68" t="s">
        <v>339</v>
      </c>
      <c r="F61" s="69" t="s">
        <v>339</v>
      </c>
      <c r="G61" s="69" t="s">
        <v>339</v>
      </c>
      <c r="H61" s="69" t="s">
        <v>339</v>
      </c>
      <c r="I61" s="69" t="s">
        <v>339</v>
      </c>
      <c r="J61" s="69" t="s">
        <v>339</v>
      </c>
      <c r="K61" s="69" t="s">
        <v>339</v>
      </c>
      <c r="L61" s="69" t="s">
        <v>339</v>
      </c>
      <c r="M61" s="69" t="s">
        <v>339</v>
      </c>
      <c r="N61" s="68" t="s">
        <v>339</v>
      </c>
    </row>
    <row r="62" spans="1:18" ht="12" customHeight="1" thickBot="1" x14ac:dyDescent="0.3">
      <c r="A62" s="664"/>
      <c r="B62" s="665"/>
      <c r="C62" s="71"/>
      <c r="D62" s="71"/>
      <c r="E62" s="71"/>
      <c r="F62" s="72"/>
      <c r="G62" s="72"/>
      <c r="H62" s="72"/>
      <c r="I62" s="72"/>
      <c r="J62" s="72"/>
      <c r="K62" s="72"/>
      <c r="L62" s="71"/>
      <c r="M62" s="71"/>
      <c r="N62" s="74"/>
    </row>
    <row r="63" spans="1:18" ht="12" customHeight="1" thickBot="1" x14ac:dyDescent="0.3">
      <c r="A63" s="662">
        <v>4</v>
      </c>
      <c r="B63" s="663"/>
      <c r="C63" s="68"/>
      <c r="D63" s="68"/>
      <c r="E63" s="68"/>
      <c r="F63" s="69"/>
      <c r="G63" s="69"/>
      <c r="H63" s="69"/>
      <c r="I63" s="69"/>
      <c r="J63" s="69"/>
      <c r="K63" s="69"/>
      <c r="L63" s="68" t="s">
        <v>339</v>
      </c>
      <c r="M63" s="68"/>
      <c r="N63" s="74"/>
    </row>
    <row r="64" spans="1:18" ht="12" customHeight="1" thickBot="1" x14ac:dyDescent="0.3">
      <c r="A64" s="664"/>
      <c r="B64" s="665"/>
      <c r="C64" s="71"/>
      <c r="D64" s="71"/>
      <c r="E64" s="71"/>
      <c r="F64" s="72"/>
      <c r="G64" s="72"/>
      <c r="H64" s="72"/>
      <c r="I64" s="72"/>
      <c r="J64" s="72"/>
      <c r="K64" s="72"/>
      <c r="L64" s="71"/>
      <c r="M64" s="71"/>
      <c r="N64" s="74"/>
    </row>
    <row r="65" spans="1:15" ht="12" customHeight="1" x14ac:dyDescent="0.25">
      <c r="A65" s="662">
        <v>5</v>
      </c>
      <c r="B65" s="663"/>
      <c r="C65" s="68"/>
      <c r="D65" s="68"/>
      <c r="E65" s="68"/>
      <c r="F65" s="69"/>
      <c r="G65" s="69"/>
      <c r="H65" s="69"/>
      <c r="I65" s="69"/>
      <c r="J65" s="69"/>
      <c r="K65" s="69"/>
      <c r="L65" s="68"/>
      <c r="M65" s="68"/>
      <c r="N65" s="68" t="s">
        <v>339</v>
      </c>
    </row>
    <row r="66" spans="1:15" ht="12" customHeight="1" thickBot="1" x14ac:dyDescent="0.3">
      <c r="A66" s="664"/>
      <c r="B66" s="665"/>
      <c r="C66" s="71"/>
      <c r="D66" s="71"/>
      <c r="E66" s="71"/>
      <c r="F66" s="72"/>
      <c r="G66" s="72"/>
      <c r="H66" s="72"/>
      <c r="I66" s="72"/>
      <c r="J66" s="72"/>
      <c r="K66" s="72"/>
      <c r="L66" s="71"/>
      <c r="M66" s="71"/>
      <c r="N66" s="71"/>
    </row>
    <row r="67" spans="1:15" ht="12" customHeight="1" x14ac:dyDescent="0.25">
      <c r="A67" s="662">
        <v>6</v>
      </c>
      <c r="B67" s="663"/>
      <c r="C67" s="68"/>
      <c r="D67" s="68"/>
      <c r="E67" s="68"/>
      <c r="F67" s="69"/>
      <c r="G67" s="69"/>
      <c r="H67" s="69"/>
      <c r="I67" s="69"/>
      <c r="J67" s="69"/>
      <c r="K67" s="69"/>
      <c r="L67" s="68"/>
      <c r="M67" s="68" t="s">
        <v>339</v>
      </c>
      <c r="N67" s="68"/>
    </row>
    <row r="68" spans="1:15" ht="12" customHeight="1" thickBot="1" x14ac:dyDescent="0.3">
      <c r="A68" s="664"/>
      <c r="B68" s="665"/>
      <c r="C68" s="71"/>
      <c r="D68" s="71"/>
      <c r="E68" s="71"/>
      <c r="F68" s="72"/>
      <c r="G68" s="72"/>
      <c r="H68" s="72"/>
      <c r="I68" s="72"/>
      <c r="J68" s="72"/>
      <c r="K68" s="72"/>
      <c r="L68" s="71"/>
      <c r="M68" s="71"/>
      <c r="N68" s="71"/>
    </row>
    <row r="69" spans="1:15" ht="12" customHeight="1" x14ac:dyDescent="0.25">
      <c r="A69" s="662">
        <v>7</v>
      </c>
      <c r="B69" s="663"/>
      <c r="C69" s="68"/>
      <c r="D69" s="68"/>
      <c r="E69" s="68"/>
      <c r="F69" s="69"/>
      <c r="G69" s="69"/>
      <c r="H69" s="69"/>
      <c r="I69" s="69"/>
      <c r="J69" s="69"/>
      <c r="K69" s="69"/>
      <c r="L69" s="68"/>
      <c r="M69" s="68"/>
      <c r="N69" s="82">
        <v>42719</v>
      </c>
      <c r="O69" s="75"/>
    </row>
    <row r="70" spans="1:15" ht="12" customHeight="1" thickBot="1" x14ac:dyDescent="0.3">
      <c r="A70" s="664"/>
      <c r="B70" s="665"/>
      <c r="C70" s="71"/>
      <c r="D70" s="71"/>
      <c r="E70" s="71"/>
      <c r="F70" s="72"/>
      <c r="G70" s="72"/>
      <c r="H70" s="72"/>
      <c r="I70" s="72"/>
      <c r="J70" s="72"/>
      <c r="K70" s="72"/>
      <c r="L70" s="71"/>
      <c r="M70" s="71"/>
      <c r="N70" s="71"/>
    </row>
    <row r="71" spans="1:15" ht="12" customHeight="1" x14ac:dyDescent="0.25">
      <c r="A71" s="662">
        <v>8</v>
      </c>
      <c r="B71" s="663"/>
      <c r="C71" s="68"/>
      <c r="D71" s="68"/>
      <c r="E71" s="68"/>
      <c r="F71" s="69"/>
      <c r="G71" s="69"/>
      <c r="H71" s="69"/>
      <c r="I71" s="69"/>
      <c r="J71" s="69"/>
      <c r="K71" s="69"/>
      <c r="L71" s="68"/>
      <c r="M71" s="68"/>
      <c r="N71" s="68" t="s">
        <v>339</v>
      </c>
    </row>
    <row r="72" spans="1:15" ht="12" customHeight="1" thickBot="1" x14ac:dyDescent="0.3">
      <c r="A72" s="664"/>
      <c r="B72" s="665"/>
      <c r="C72" s="71"/>
      <c r="D72" s="71"/>
      <c r="E72" s="71"/>
      <c r="F72" s="72"/>
      <c r="G72" s="72"/>
      <c r="H72" s="72"/>
      <c r="I72" s="72"/>
      <c r="J72" s="72"/>
      <c r="K72" s="72"/>
      <c r="L72" s="71"/>
      <c r="M72" s="71"/>
      <c r="N72" s="71"/>
    </row>
    <row r="73" spans="1:15" x14ac:dyDescent="0.25">
      <c r="A73" s="662">
        <v>9</v>
      </c>
      <c r="B73" s="663"/>
      <c r="C73" s="161">
        <v>43131</v>
      </c>
      <c r="D73" s="68"/>
      <c r="E73" s="68"/>
      <c r="F73" s="69"/>
      <c r="G73" s="69"/>
      <c r="H73" s="69"/>
      <c r="I73" s="69"/>
      <c r="J73" s="69"/>
      <c r="K73" s="69"/>
      <c r="L73" s="68"/>
      <c r="M73" s="68"/>
      <c r="N73" s="68"/>
    </row>
    <row r="74" spans="1:15" ht="13.5" thickBot="1" x14ac:dyDescent="0.3">
      <c r="A74" s="664"/>
      <c r="B74" s="665"/>
      <c r="C74" s="71"/>
      <c r="D74" s="71"/>
      <c r="E74" s="71"/>
      <c r="F74" s="71"/>
      <c r="G74" s="71"/>
      <c r="H74" s="71"/>
      <c r="I74" s="71"/>
      <c r="J74" s="72"/>
      <c r="K74" s="72"/>
      <c r="L74" s="71"/>
      <c r="M74" s="71"/>
      <c r="N74" s="71"/>
    </row>
    <row r="75" spans="1:15" ht="36" customHeight="1" x14ac:dyDescent="0.25">
      <c r="A75" s="76"/>
      <c r="B75" s="76"/>
      <c r="C75" s="76"/>
      <c r="D75" s="76"/>
      <c r="E75" s="76"/>
      <c r="F75" s="76"/>
      <c r="G75" s="76"/>
      <c r="H75" s="76"/>
      <c r="I75" s="76"/>
      <c r="J75" s="76"/>
      <c r="K75" s="76"/>
      <c r="L75" s="76"/>
      <c r="M75" s="76"/>
      <c r="N75" s="76"/>
    </row>
    <row r="76" spans="1:15" x14ac:dyDescent="0.25">
      <c r="A76" s="658" t="s">
        <v>305</v>
      </c>
      <c r="B76" s="659"/>
      <c r="C76" s="659"/>
      <c r="D76" s="659"/>
      <c r="E76" s="659"/>
      <c r="F76" s="659"/>
      <c r="G76" s="659"/>
      <c r="H76" s="659"/>
      <c r="I76" s="659"/>
      <c r="J76" s="659"/>
      <c r="K76" s="659"/>
      <c r="L76" s="659"/>
      <c r="M76" s="659"/>
      <c r="N76" s="660"/>
    </row>
    <row r="77" spans="1:15" ht="31.5" customHeight="1" x14ac:dyDescent="0.25">
      <c r="A77" s="77" t="s">
        <v>306</v>
      </c>
      <c r="B77" s="666" t="s">
        <v>307</v>
      </c>
      <c r="C77" s="667"/>
      <c r="D77" s="667"/>
      <c r="E77" s="667"/>
      <c r="F77" s="668"/>
      <c r="G77" s="669" t="s">
        <v>308</v>
      </c>
      <c r="H77" s="669"/>
      <c r="I77" s="669" t="s">
        <v>309</v>
      </c>
      <c r="J77" s="669"/>
      <c r="K77" s="669" t="s">
        <v>310</v>
      </c>
      <c r="L77" s="669"/>
      <c r="M77" s="670" t="s">
        <v>311</v>
      </c>
      <c r="N77" s="670"/>
    </row>
    <row r="78" spans="1:15" x14ac:dyDescent="0.25">
      <c r="A78" s="78"/>
      <c r="B78" s="661" t="s">
        <v>362</v>
      </c>
      <c r="C78" s="650"/>
      <c r="D78" s="650"/>
      <c r="E78" s="650"/>
      <c r="F78" s="651"/>
      <c r="G78" s="652"/>
      <c r="H78" s="653"/>
      <c r="I78" s="654"/>
      <c r="J78" s="654"/>
      <c r="K78" s="654"/>
      <c r="L78" s="654"/>
      <c r="M78" s="655"/>
      <c r="N78" s="655"/>
    </row>
    <row r="79" spans="1:15" x14ac:dyDescent="0.25">
      <c r="A79" s="78"/>
      <c r="B79" s="649"/>
      <c r="C79" s="650"/>
      <c r="D79" s="650"/>
      <c r="E79" s="650"/>
      <c r="F79" s="651"/>
      <c r="G79" s="652"/>
      <c r="H79" s="653"/>
      <c r="I79" s="654"/>
      <c r="J79" s="654"/>
      <c r="K79" s="654"/>
      <c r="L79" s="654"/>
      <c r="M79" s="655"/>
      <c r="N79" s="655"/>
    </row>
    <row r="80" spans="1:15" x14ac:dyDescent="0.25">
      <c r="A80" s="78"/>
      <c r="B80" s="649"/>
      <c r="C80" s="650"/>
      <c r="D80" s="650"/>
      <c r="E80" s="650"/>
      <c r="F80" s="651"/>
      <c r="G80" s="652"/>
      <c r="H80" s="653"/>
      <c r="I80" s="654"/>
      <c r="J80" s="654"/>
      <c r="K80" s="654"/>
      <c r="L80" s="654"/>
      <c r="M80" s="655"/>
      <c r="N80" s="655"/>
    </row>
    <row r="81" spans="1:16" x14ac:dyDescent="0.25">
      <c r="A81" s="78"/>
      <c r="B81" s="649"/>
      <c r="C81" s="650"/>
      <c r="D81" s="650"/>
      <c r="E81" s="650"/>
      <c r="F81" s="651"/>
      <c r="G81" s="652"/>
      <c r="H81" s="653"/>
      <c r="I81" s="654"/>
      <c r="J81" s="654"/>
      <c r="K81" s="654"/>
      <c r="L81" s="654"/>
      <c r="M81" s="655"/>
      <c r="N81" s="655"/>
    </row>
    <row r="82" spans="1:16" x14ac:dyDescent="0.25">
      <c r="A82" s="79">
        <f>COUNTA(B78:F81)</f>
        <v>1</v>
      </c>
      <c r="B82" s="656" t="s">
        <v>312</v>
      </c>
      <c r="C82" s="656"/>
      <c r="D82" s="656"/>
      <c r="E82" s="656"/>
      <c r="F82" s="656"/>
      <c r="G82" s="656"/>
      <c r="H82" s="656"/>
      <c r="I82" s="656"/>
      <c r="J82" s="656"/>
      <c r="K82" s="656"/>
      <c r="L82" s="657"/>
      <c r="M82" s="638"/>
      <c r="N82" s="638"/>
    </row>
    <row r="83" spans="1:16" x14ac:dyDescent="0.25">
      <c r="A83" s="76"/>
      <c r="B83" s="76"/>
      <c r="C83" s="76"/>
      <c r="D83" s="76"/>
      <c r="E83" s="76"/>
      <c r="F83" s="76"/>
      <c r="G83" s="76"/>
      <c r="H83" s="76"/>
      <c r="I83" s="76"/>
      <c r="J83" s="76"/>
      <c r="K83" s="76"/>
      <c r="L83" s="76"/>
      <c r="M83" s="76"/>
      <c r="N83" s="76"/>
    </row>
    <row r="84" spans="1:16" x14ac:dyDescent="0.25">
      <c r="A84" s="658" t="s">
        <v>313</v>
      </c>
      <c r="B84" s="659"/>
      <c r="C84" s="659"/>
      <c r="D84" s="659"/>
      <c r="E84" s="659"/>
      <c r="F84" s="659"/>
      <c r="G84" s="659"/>
      <c r="H84" s="659"/>
      <c r="I84" s="659"/>
      <c r="J84" s="659"/>
      <c r="K84" s="659"/>
      <c r="L84" s="659"/>
      <c r="M84" s="659"/>
      <c r="N84" s="660"/>
    </row>
    <row r="85" spans="1:16" x14ac:dyDescent="0.25">
      <c r="A85" s="632" t="s">
        <v>314</v>
      </c>
      <c r="B85" s="633"/>
      <c r="C85" s="633"/>
      <c r="D85" s="634"/>
      <c r="E85" s="632" t="s">
        <v>114</v>
      </c>
      <c r="F85" s="633"/>
      <c r="G85" s="633"/>
      <c r="H85" s="633"/>
      <c r="I85" s="633"/>
      <c r="J85" s="633"/>
      <c r="K85" s="633"/>
      <c r="L85" s="633"/>
      <c r="M85" s="635" t="s">
        <v>315</v>
      </c>
      <c r="N85" s="636"/>
    </row>
    <row r="86" spans="1:16" x14ac:dyDescent="0.25">
      <c r="A86" s="639"/>
      <c r="B86" s="640"/>
      <c r="C86" s="640"/>
      <c r="D86" s="641"/>
      <c r="E86" s="639"/>
      <c r="F86" s="640"/>
      <c r="G86" s="640"/>
      <c r="H86" s="640"/>
      <c r="I86" s="640"/>
      <c r="J86" s="640"/>
      <c r="K86" s="640"/>
      <c r="L86" s="640"/>
      <c r="M86" s="645"/>
      <c r="N86" s="646"/>
    </row>
    <row r="87" spans="1:16" x14ac:dyDescent="0.25">
      <c r="A87" s="642"/>
      <c r="B87" s="643"/>
      <c r="C87" s="643"/>
      <c r="D87" s="644"/>
      <c r="E87" s="642"/>
      <c r="F87" s="643"/>
      <c r="G87" s="643"/>
      <c r="H87" s="643"/>
      <c r="I87" s="643"/>
      <c r="J87" s="643"/>
      <c r="K87" s="643"/>
      <c r="L87" s="643"/>
      <c r="M87" s="647"/>
      <c r="N87" s="648"/>
      <c r="O87" s="80"/>
      <c r="P87" s="81"/>
    </row>
    <row r="88" spans="1:16" x14ac:dyDescent="0.25">
      <c r="A88" s="639"/>
      <c r="B88" s="640"/>
      <c r="C88" s="640"/>
      <c r="D88" s="641"/>
      <c r="E88" s="639"/>
      <c r="F88" s="640"/>
      <c r="G88" s="640"/>
      <c r="H88" s="640"/>
      <c r="I88" s="640"/>
      <c r="J88" s="640"/>
      <c r="K88" s="640"/>
      <c r="L88" s="640"/>
      <c r="M88" s="645"/>
      <c r="N88" s="646"/>
    </row>
    <row r="89" spans="1:16" x14ac:dyDescent="0.25">
      <c r="A89" s="642"/>
      <c r="B89" s="643"/>
      <c r="C89" s="643"/>
      <c r="D89" s="644"/>
      <c r="E89" s="642"/>
      <c r="F89" s="643"/>
      <c r="G89" s="643"/>
      <c r="H89" s="643"/>
      <c r="I89" s="643"/>
      <c r="J89" s="643"/>
      <c r="K89" s="643"/>
      <c r="L89" s="643"/>
      <c r="M89" s="647"/>
      <c r="N89" s="648"/>
    </row>
    <row r="90" spans="1:16" x14ac:dyDescent="0.25">
      <c r="A90" s="635" t="s">
        <v>316</v>
      </c>
      <c r="B90" s="637"/>
      <c r="C90" s="637"/>
      <c r="D90" s="637"/>
      <c r="E90" s="637"/>
      <c r="F90" s="637"/>
      <c r="G90" s="637"/>
      <c r="H90" s="637"/>
      <c r="I90" s="637"/>
      <c r="J90" s="637"/>
      <c r="K90" s="637"/>
      <c r="L90" s="636"/>
      <c r="M90" s="638"/>
      <c r="N90" s="638"/>
    </row>
    <row r="65408" spans="251:255" x14ac:dyDescent="0.25">
      <c r="IQ65408" s="61" t="s">
        <v>317</v>
      </c>
      <c r="IR65408" s="61" t="s">
        <v>318</v>
      </c>
      <c r="IS65408" s="61" t="s">
        <v>319</v>
      </c>
      <c r="IT65408" s="61" t="s">
        <v>320</v>
      </c>
      <c r="IU65408" s="61" t="s">
        <v>321</v>
      </c>
    </row>
    <row r="65409" spans="251:255" x14ac:dyDescent="0.25">
      <c r="IQ65409" s="61" t="e">
        <f>#REF!&amp;$C$9</f>
        <v>#REF!</v>
      </c>
      <c r="IR65409" s="61" t="e">
        <f>#REF!</f>
        <v>#REF!</v>
      </c>
      <c r="IS65409" s="61" t="e">
        <f>$B$24&amp;" - "&amp;$B$25&amp;" - "&amp;$B$28&amp;" - "&amp;$I$28&amp;" - "&amp;#REF!&amp;" - "&amp;#REF!&amp;" - "&amp;#REF!&amp;" - "&amp;#REF!</f>
        <v>#REF!</v>
      </c>
      <c r="IT65409" s="6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61" t="e">
        <f>#REF!</f>
        <v>#REF!</v>
      </c>
    </row>
  </sheetData>
  <mergeCells count="229">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71:B72"/>
    <mergeCell ref="A73:B74"/>
    <mergeCell ref="A63:B64"/>
    <mergeCell ref="A65:B66"/>
    <mergeCell ref="A67:B68"/>
    <mergeCell ref="A69:B70"/>
    <mergeCell ref="A76:N76"/>
    <mergeCell ref="B77:F77"/>
    <mergeCell ref="G77:H77"/>
    <mergeCell ref="I77:J77"/>
    <mergeCell ref="K77:L77"/>
    <mergeCell ref="M77:N77"/>
    <mergeCell ref="M78:N78"/>
    <mergeCell ref="B79:F79"/>
    <mergeCell ref="G79:H79"/>
    <mergeCell ref="I79:J79"/>
    <mergeCell ref="K79:L79"/>
    <mergeCell ref="M79:N79"/>
    <mergeCell ref="B78:F78"/>
    <mergeCell ref="G78:H78"/>
    <mergeCell ref="I78:J78"/>
    <mergeCell ref="K78:L78"/>
    <mergeCell ref="B80:F80"/>
    <mergeCell ref="G80:H80"/>
    <mergeCell ref="I80:J80"/>
    <mergeCell ref="K80:L80"/>
    <mergeCell ref="M80:N80"/>
    <mergeCell ref="M81:N81"/>
    <mergeCell ref="B82:L82"/>
    <mergeCell ref="M82:N82"/>
    <mergeCell ref="A84:N84"/>
    <mergeCell ref="B81:F81"/>
    <mergeCell ref="G81:H81"/>
    <mergeCell ref="I81:J81"/>
    <mergeCell ref="K81:L81"/>
    <mergeCell ref="A85:D85"/>
    <mergeCell ref="E85:L85"/>
    <mergeCell ref="M85:N85"/>
    <mergeCell ref="A90:L90"/>
    <mergeCell ref="M90:N90"/>
    <mergeCell ref="A88:D89"/>
    <mergeCell ref="E88:L89"/>
    <mergeCell ref="M88:N89"/>
    <mergeCell ref="A86:D87"/>
    <mergeCell ref="E86:L87"/>
    <mergeCell ref="M86:N87"/>
  </mergeCells>
  <phoneticPr fontId="27" type="noConversion"/>
  <conditionalFormatting sqref="C57:N57 C59:N59 C61:N61 C69:N69 C63:M63 C67:N67 C65:N65 C71:N71 C73:N73">
    <cfRule type="cellIs" dxfId="1" priority="1" stopIfTrue="1" operator="equal">
      <formula>"x"</formula>
    </cfRule>
  </conditionalFormatting>
  <conditionalFormatting sqref="C58:N58 C60:N60 C62:N62 C70:N70 C64:M64 C68:N68 N63:N64 C66:N66 C72:N72 C74:N74">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5" right="0.75"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Schema Generale</vt:lpstr>
      <vt:lpstr>Organizzazione</vt:lpstr>
      <vt:lpstr>Caratteristiche</vt:lpstr>
      <vt:lpstr>Economico Patrimoniale</vt:lpstr>
      <vt:lpstr>Missione programma processo</vt:lpstr>
      <vt:lpstr>Anticorruzione- obiettivo 1  </vt:lpstr>
      <vt:lpstr>'Anticorruzione- obiettivo 1  '!Area_stampa</vt:lpstr>
      <vt:lpstr>Caratteristiche!Area_stampa</vt:lpstr>
      <vt:lpstr>'Economico Patrimoniale'!Area_stampa</vt:lpstr>
      <vt:lpstr>'Missione programma processo'!Area_stampa</vt:lpstr>
      <vt:lpstr>Organizzazione!Area_stampa</vt:lpstr>
      <vt:lpstr>'Schema Generale'!Area_stampa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segreteria</cp:lastModifiedBy>
  <cp:lastPrinted>2019-04-17T07:43:36Z</cp:lastPrinted>
  <dcterms:created xsi:type="dcterms:W3CDTF">2006-09-16T00:00:00Z</dcterms:created>
  <dcterms:modified xsi:type="dcterms:W3CDTF">2019-04-17T07:44:18Z</dcterms:modified>
</cp:coreProperties>
</file>